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S\Transfer\Ashxatakazm\Սակագնային  քաղաքականության վարչություն\Զարգացման ծրագրերի բաժին\Documents\Res_Economics\2022\GAZ_2023_2027\Nisti\Final\546\"/>
    </mc:Choice>
  </mc:AlternateContent>
  <bookViews>
    <workbookView xWindow="0" yWindow="0" windowWidth="14400" windowHeight="12270"/>
  </bookViews>
  <sheets>
    <sheet name="1" sheetId="1" r:id="rId1"/>
    <sheet name="2" sheetId="2" r:id="rId2"/>
    <sheet name="3" sheetId="3" r:id="rId3"/>
    <sheet name="4" sheetId="4" r:id="rId4"/>
    <sheet name="5" sheetId="6" r:id="rId5"/>
  </sheets>
  <definedNames>
    <definedName name="_xlnm._FilterDatabase" localSheetId="1" hidden="1">'2'!$A$11:$WNT$99</definedName>
    <definedName name="_Hlk399316188" localSheetId="1">'2'!#REF!</definedName>
    <definedName name="_xlnm.Print_Area" localSheetId="0">'1'!$A$1:$M$45</definedName>
    <definedName name="_xlnm.Print_Area" localSheetId="1">'2'!$A$1:$M$99</definedName>
    <definedName name="_xlnm.Print_Area" localSheetId="2">'3'!$A$1:$M$38</definedName>
    <definedName name="_xlnm.Print_Area" localSheetId="3">'4'!$A$1:$M$15</definedName>
    <definedName name="_xlnm.Print_Area" localSheetId="4">'5'!$A$1:$M$110</definedName>
    <definedName name="_xlnm.Print_Titles" localSheetId="0">'1'!$8:$11</definedName>
    <definedName name="_xlnm.Print_Titles" localSheetId="1">'2'!$8:$11</definedName>
    <definedName name="_xlnm.Print_Titles" localSheetId="2">'3'!$9:$12</definedName>
    <definedName name="_xlnm.Print_Titles" localSheetId="4">'5'!$8:$11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6" l="1"/>
  <c r="M31" i="6"/>
  <c r="K31" i="6"/>
  <c r="I31" i="6"/>
  <c r="G31" i="6"/>
  <c r="E33" i="6"/>
  <c r="E32" i="6"/>
  <c r="M30" i="6"/>
  <c r="K30" i="6"/>
  <c r="I30" i="6"/>
  <c r="G30" i="6"/>
  <c r="E30" i="6"/>
  <c r="M19" i="3"/>
  <c r="K19" i="3"/>
  <c r="I19" i="3"/>
  <c r="G19" i="3"/>
  <c r="E19" i="3"/>
  <c r="E17" i="6"/>
  <c r="D17" i="6"/>
  <c r="E14" i="3" l="1"/>
  <c r="G52" i="6" l="1"/>
  <c r="E52" i="6"/>
  <c r="M51" i="6"/>
  <c r="K51" i="6"/>
  <c r="I51" i="6"/>
  <c r="G51" i="6"/>
  <c r="E51" i="6"/>
  <c r="M34" i="3"/>
  <c r="K34" i="3"/>
  <c r="I34" i="3"/>
  <c r="G34" i="3"/>
  <c r="M50" i="6"/>
  <c r="G50" i="6"/>
  <c r="E50" i="6"/>
  <c r="M49" i="6"/>
  <c r="K49" i="6"/>
  <c r="I49" i="6"/>
  <c r="G49" i="6"/>
  <c r="E49" i="6"/>
  <c r="M33" i="3"/>
  <c r="K33" i="3"/>
  <c r="I33" i="3"/>
  <c r="G33" i="3"/>
  <c r="E33" i="3"/>
  <c r="G100" i="6" l="1"/>
  <c r="I100" i="6"/>
  <c r="K100" i="6"/>
  <c r="M100" i="6"/>
  <c r="E100" i="6"/>
  <c r="M67" i="6"/>
  <c r="K67" i="6"/>
  <c r="I67" i="6"/>
  <c r="G67" i="6"/>
  <c r="E67" i="6"/>
  <c r="G64" i="6"/>
  <c r="I64" i="6"/>
  <c r="K64" i="6"/>
  <c r="M64" i="6"/>
  <c r="E64" i="6"/>
  <c r="G60" i="6"/>
  <c r="I60" i="6"/>
  <c r="K60" i="6"/>
  <c r="M60" i="6"/>
  <c r="E60" i="6"/>
  <c r="G58" i="6"/>
  <c r="I58" i="6"/>
  <c r="I57" i="6" s="1"/>
  <c r="J58" i="6"/>
  <c r="J57" i="6" s="1"/>
  <c r="K58" i="6"/>
  <c r="K57" i="6" s="1"/>
  <c r="M58" i="6"/>
  <c r="M57" i="6" s="1"/>
  <c r="E58" i="6"/>
  <c r="E57" i="6" s="1"/>
  <c r="G53" i="6"/>
  <c r="I53" i="6"/>
  <c r="K53" i="6"/>
  <c r="M53" i="6"/>
  <c r="E53" i="6"/>
  <c r="F48" i="6"/>
  <c r="G48" i="6"/>
  <c r="H48" i="6"/>
  <c r="I48" i="6"/>
  <c r="J48" i="6"/>
  <c r="K48" i="6"/>
  <c r="L48" i="6"/>
  <c r="M48" i="6"/>
  <c r="E48" i="6"/>
  <c r="F39" i="6"/>
  <c r="G39" i="6"/>
  <c r="H39" i="6"/>
  <c r="I39" i="6"/>
  <c r="J39" i="6"/>
  <c r="K39" i="6"/>
  <c r="L39" i="6"/>
  <c r="M39" i="6"/>
  <c r="E39" i="6"/>
  <c r="F46" i="6"/>
  <c r="G46" i="6"/>
  <c r="H46" i="6"/>
  <c r="I46" i="6"/>
  <c r="J46" i="6"/>
  <c r="K46" i="6"/>
  <c r="L46" i="6"/>
  <c r="M46" i="6"/>
  <c r="E46" i="6"/>
  <c r="F44" i="6"/>
  <c r="G44" i="6"/>
  <c r="H44" i="6"/>
  <c r="I44" i="6"/>
  <c r="J44" i="6"/>
  <c r="K44" i="6"/>
  <c r="L44" i="6"/>
  <c r="M44" i="6"/>
  <c r="E44" i="6"/>
  <c r="J34" i="6"/>
  <c r="K34" i="6"/>
  <c r="L34" i="6"/>
  <c r="M34" i="6"/>
  <c r="F34" i="6"/>
  <c r="G34" i="6"/>
  <c r="H34" i="6"/>
  <c r="I34" i="6"/>
  <c r="E34" i="6"/>
  <c r="L29" i="6"/>
  <c r="M29" i="6"/>
  <c r="J29" i="6"/>
  <c r="K29" i="6"/>
  <c r="H29" i="6"/>
  <c r="I29" i="6"/>
  <c r="F29" i="6"/>
  <c r="G29" i="6"/>
  <c r="E29" i="6"/>
  <c r="G24" i="6"/>
  <c r="I24" i="6"/>
  <c r="K24" i="6"/>
  <c r="M24" i="6"/>
  <c r="E24" i="6"/>
  <c r="G22" i="6"/>
  <c r="I22" i="6"/>
  <c r="K22" i="6"/>
  <c r="M22" i="6"/>
  <c r="E22" i="6"/>
  <c r="G16" i="6"/>
  <c r="I16" i="6"/>
  <c r="K16" i="6"/>
  <c r="M16" i="6"/>
  <c r="E16" i="6"/>
  <c r="G15" i="4"/>
  <c r="I15" i="4"/>
  <c r="K15" i="4"/>
  <c r="M15" i="4"/>
  <c r="E15" i="4"/>
  <c r="F15" i="3"/>
  <c r="G15" i="3"/>
  <c r="H15" i="3"/>
  <c r="I15" i="3"/>
  <c r="J15" i="3"/>
  <c r="K15" i="3"/>
  <c r="L15" i="3"/>
  <c r="M15" i="3"/>
  <c r="E15" i="3"/>
  <c r="M32" i="3"/>
  <c r="G32" i="3"/>
  <c r="I32" i="3"/>
  <c r="K32" i="3"/>
  <c r="E32" i="3"/>
  <c r="F13" i="3"/>
  <c r="G13" i="3"/>
  <c r="H13" i="3"/>
  <c r="I13" i="3"/>
  <c r="J13" i="3"/>
  <c r="K13" i="3"/>
  <c r="L13" i="3"/>
  <c r="M13" i="3"/>
  <c r="E13" i="3"/>
  <c r="G94" i="2"/>
  <c r="I94" i="2"/>
  <c r="K94" i="2"/>
  <c r="M94" i="2"/>
  <c r="E94" i="2"/>
  <c r="G88" i="2"/>
  <c r="I88" i="2"/>
  <c r="K88" i="2"/>
  <c r="M88" i="2"/>
  <c r="E88" i="2"/>
  <c r="G79" i="2"/>
  <c r="I79" i="2"/>
  <c r="K79" i="2"/>
  <c r="M79" i="2"/>
  <c r="E79" i="2"/>
  <c r="G56" i="2"/>
  <c r="I56" i="2"/>
  <c r="K56" i="2"/>
  <c r="M56" i="2"/>
  <c r="E56" i="2"/>
  <c r="G52" i="2"/>
  <c r="I52" i="2"/>
  <c r="K52" i="2"/>
  <c r="M52" i="2"/>
  <c r="E52" i="2"/>
  <c r="G46" i="2"/>
  <c r="I46" i="2"/>
  <c r="K46" i="2"/>
  <c r="M46" i="2"/>
  <c r="E46" i="2"/>
  <c r="G38" i="2"/>
  <c r="I38" i="2"/>
  <c r="K38" i="2"/>
  <c r="M38" i="2"/>
  <c r="E38" i="2"/>
  <c r="G33" i="2"/>
  <c r="I33" i="2"/>
  <c r="K33" i="2"/>
  <c r="M33" i="2"/>
  <c r="E33" i="2"/>
  <c r="G27" i="2"/>
  <c r="I27" i="2"/>
  <c r="K27" i="2"/>
  <c r="M27" i="2"/>
  <c r="E27" i="2"/>
  <c r="G25" i="2"/>
  <c r="I25" i="2"/>
  <c r="K25" i="2"/>
  <c r="M25" i="2"/>
  <c r="E25" i="2"/>
  <c r="G22" i="2"/>
  <c r="I22" i="2"/>
  <c r="K22" i="2"/>
  <c r="M22" i="2"/>
  <c r="E22" i="2"/>
  <c r="G20" i="2"/>
  <c r="I20" i="2"/>
  <c r="K20" i="2"/>
  <c r="M20" i="2"/>
  <c r="E20" i="2"/>
  <c r="G16" i="2"/>
  <c r="I16" i="2"/>
  <c r="K16" i="2"/>
  <c r="M16" i="2"/>
  <c r="E16" i="2"/>
  <c r="G13" i="2"/>
  <c r="I13" i="2"/>
  <c r="K13" i="2"/>
  <c r="M13" i="2"/>
  <c r="E13" i="2"/>
  <c r="G31" i="1"/>
  <c r="I31" i="1"/>
  <c r="K31" i="1"/>
  <c r="M31" i="1"/>
  <c r="M15" i="1" s="1"/>
  <c r="M45" i="1" s="1"/>
  <c r="E31" i="1"/>
  <c r="G16" i="1"/>
  <c r="I16" i="1"/>
  <c r="K16" i="1"/>
  <c r="E16" i="1"/>
  <c r="E28" i="6" l="1"/>
  <c r="E108" i="6" s="1"/>
  <c r="G57" i="6"/>
  <c r="G28" i="6"/>
  <c r="F28" i="6"/>
  <c r="M28" i="6"/>
  <c r="M108" i="6" s="1"/>
  <c r="K28" i="6"/>
  <c r="K108" i="6" s="1"/>
  <c r="L28" i="6"/>
  <c r="I28" i="6"/>
  <c r="I108" i="6" s="1"/>
  <c r="H28" i="6"/>
  <c r="J28" i="6"/>
  <c r="M36" i="3"/>
  <c r="I36" i="3"/>
  <c r="E36" i="3"/>
  <c r="G36" i="3"/>
  <c r="K36" i="3"/>
  <c r="G55" i="2"/>
  <c r="E55" i="2"/>
  <c r="I55" i="2"/>
  <c r="M55" i="2"/>
  <c r="K55" i="2"/>
  <c r="E12" i="2"/>
  <c r="M12" i="2"/>
  <c r="M19" i="2"/>
  <c r="K12" i="2"/>
  <c r="K19" i="2"/>
  <c r="E19" i="2"/>
  <c r="I19" i="2"/>
  <c r="G19" i="2"/>
  <c r="I12" i="2"/>
  <c r="G12" i="2"/>
  <c r="G15" i="1"/>
  <c r="G45" i="1" s="1"/>
  <c r="E15" i="1"/>
  <c r="E45" i="1" s="1"/>
  <c r="K15" i="1"/>
  <c r="K45" i="1" s="1"/>
  <c r="I15" i="1"/>
  <c r="I45" i="1" s="1"/>
  <c r="E99" i="2" l="1"/>
  <c r="K99" i="2"/>
  <c r="G108" i="6"/>
  <c r="M99" i="2"/>
  <c r="I99" i="2"/>
  <c r="G99" i="2"/>
</calcChain>
</file>

<file path=xl/sharedStrings.xml><?xml version="1.0" encoding="utf-8"?>
<sst xmlns="http://schemas.openxmlformats.org/spreadsheetml/2006/main" count="698" uniqueCount="297">
  <si>
    <t>մլն դրամ` առանց ԱԱՀ</t>
  </si>
  <si>
    <t>հ/հ</t>
  </si>
  <si>
    <t>Ներդրումային ծրագրի
ուղղությունը, ենթաուղղությունը</t>
  </si>
  <si>
    <t>Չափի միավոր</t>
  </si>
  <si>
    <t>Քանակ</t>
  </si>
  <si>
    <t>Ծավալ</t>
  </si>
  <si>
    <t>1</t>
  </si>
  <si>
    <t>հատ</t>
  </si>
  <si>
    <t>կմ</t>
  </si>
  <si>
    <t>Նոր ճնշակայանի կառուցում</t>
  </si>
  <si>
    <t>3</t>
  </si>
  <si>
    <t>Ընդամենը</t>
  </si>
  <si>
    <t>2</t>
  </si>
  <si>
    <t>4</t>
  </si>
  <si>
    <t>Ժամանակակից տեխնիկայի և տեխնոլոգիաների ներդնում</t>
  </si>
  <si>
    <t>Համակարգչային և կազմակերպչական տեխնիկայի ձեռքբերում</t>
  </si>
  <si>
    <t>Բեռնատար ավտոմեքենա՝ ГАЗ-3309 մակնիշի կամ նմանատիպ</t>
  </si>
  <si>
    <t>Բեռնատար-մարդատար ավտոմեքենա՝ УАЗ 390995 մակնիշի կամ նմանատիպ</t>
  </si>
  <si>
    <t>Բեռնամարդատար ավտոմեքենա՝ УАЗ 3303 մակնիշի կամ նմանատիպ</t>
  </si>
  <si>
    <t>Ավտոտրանսպորտային միջոցների և մեքենա-մեխանիզմների ձեռքբերում</t>
  </si>
  <si>
    <t>Ներդրումների կանխատեսվող ծավալը</t>
  </si>
  <si>
    <t>Գույքի ձեռքբերում</t>
  </si>
  <si>
    <t>Շարժական էլեկտրազոդիչ ագրեգատ ԱԴԴ կամ նմանատիպ</t>
  </si>
  <si>
    <t>Բեռնատար-մարդատար ավտոմեքենա՝ УАЗ 390945 մակնիշի կամ նմանատիպ</t>
  </si>
  <si>
    <t>Ծրագրային ապահովում և արտոնագրերի ձեռքբերում</t>
  </si>
  <si>
    <t>ա)</t>
  </si>
  <si>
    <t>բ)</t>
  </si>
  <si>
    <t>գ)</t>
  </si>
  <si>
    <t>Ազդանշանային սարքերի և ինքնաշխատ վթարային կափույրների ձեռքբերում և տեղադրում</t>
  </si>
  <si>
    <t xml:space="preserve">Սարքերի, սարքավորումների և գործիքների ձեռքբերում </t>
  </si>
  <si>
    <t xml:space="preserve">Ինքնաթափ ավտոմեքենա՝ МАЗ-551605 մակնիշի կամ նմանատիպ </t>
  </si>
  <si>
    <t>Հողատարածքների, շենքերի, շինությունների և այլ անշարժ գույքի ձեռքբերում</t>
  </si>
  <si>
    <t>հա</t>
  </si>
  <si>
    <t>դ)</t>
  </si>
  <si>
    <t>Ացետիլենային գեներատորի (լրակազմ)</t>
  </si>
  <si>
    <t>8</t>
  </si>
  <si>
    <t>9</t>
  </si>
  <si>
    <t>Շինարարական տեխնիկայի ձեռքբերում</t>
  </si>
  <si>
    <t>12</t>
  </si>
  <si>
    <t>5</t>
  </si>
  <si>
    <t>6</t>
  </si>
  <si>
    <t>7</t>
  </si>
  <si>
    <t>10</t>
  </si>
  <si>
    <t>11</t>
  </si>
  <si>
    <t>13</t>
  </si>
  <si>
    <t>Կարմիր Կամուրջ-Սևքար-Բերդ Dպ1000 գազատարի  ԿՄ0.0-:-15.0 հատվածի լուպինգի կառուցում</t>
  </si>
  <si>
    <t>2023 թ.</t>
  </si>
  <si>
    <t>2024 թ.</t>
  </si>
  <si>
    <t>2025 թ.</t>
  </si>
  <si>
    <t>№ 23Գ գազահորի շինարարություն</t>
  </si>
  <si>
    <t>Շահագործվող գազահորերի կապիտալ նորոգում</t>
  </si>
  <si>
    <t>Նոր գազահորերի շինարարություն</t>
  </si>
  <si>
    <t>3.2</t>
  </si>
  <si>
    <t>ԳՍՊԿ-ի շահագործվող ճնշակայանի, արդյունաբերական հրապարակի և օժանդակ համակարգերի կապիտալ նորոգում</t>
  </si>
  <si>
    <t>№2 արտադրամասի տեխնոլոգիական կապկպուկների կապիտալ նորոգում</t>
  </si>
  <si>
    <t>1-ին և 2-րդ աստիճանի գազի օդային հովացման համակարգի կապիտալ նորոգում</t>
  </si>
  <si>
    <t>Գազի մաքրման հանգույցի կապիտալ նորոգում</t>
  </si>
  <si>
    <t>հանգույց</t>
  </si>
  <si>
    <t>Գազաբաշխիչ կայանների (ԳԲԿ), չափիչ հանգույցների (ՉՀ) և այլ տեխնոլոգիական շինությունների վերականգնում, վերակառուցում և արդիականացում</t>
  </si>
  <si>
    <t>ԳԲԿ-ների կապիտալ նորոգում</t>
  </si>
  <si>
    <t>ՉՀ-ների կապիտալ նորոգում</t>
  </si>
  <si>
    <t>«Տեղ» ՉՀ-ի կապիտալ նորոգում</t>
  </si>
  <si>
    <t>կայան</t>
  </si>
  <si>
    <t>Էլեկտրամատակարարման համակարգի վերականգնում և արդիականացում</t>
  </si>
  <si>
    <t>ԷՔՊ կայանների վերականգնում և արդիականացում</t>
  </si>
  <si>
    <t>Անոդային հողանցիչների նորոգում</t>
  </si>
  <si>
    <t>Կատոդային պաշտպանիչ կայանների վերականգնում (կառուցում)</t>
  </si>
  <si>
    <t xml:space="preserve">Աբովյանի ԳՍՊԿ-ի վերականգնում, վերակառուցում և արդիականացում </t>
  </si>
  <si>
    <t>ՊԳԿԿ-ների վերականգնում, վերակառուցում և արդիականացում</t>
  </si>
  <si>
    <t>Գազաբաշխիչ ցանցի գազատարների կապիտալ նորոգում</t>
  </si>
  <si>
    <t>14</t>
  </si>
  <si>
    <t>Գազի սեպարացիոն հանգույցի կապիտալ նորոգում</t>
  </si>
  <si>
    <t>Սառը ցիկլի ջրամատակարարման  հետադարձ համակարգի կապիտալ նորոգում</t>
  </si>
  <si>
    <t>ե)</t>
  </si>
  <si>
    <t>զ)</t>
  </si>
  <si>
    <t>«Շաղափ» ՉՀ-ի կապիտալ նորոգում</t>
  </si>
  <si>
    <t>«Այրում» ՉՀ-ի կապիտալ նորոգում</t>
  </si>
  <si>
    <t>է)</t>
  </si>
  <si>
    <t>Հսկիչ-չափիչ կետերի կապիտալ նորոգում (փոխարինմամբ)</t>
  </si>
  <si>
    <t>Կատոդային պաշտպանիչ կայանների փոխակերպիչների նորոգում (փոխարինմամբ)</t>
  </si>
  <si>
    <t>15</t>
  </si>
  <si>
    <t>Ճնշման անկման սկզբունքով աշխատող միկրոպրոցեսորային ծախսաչափային համալիրներով դիսկրետ չափիչ հանգույցների կապիտալ նորոգում</t>
  </si>
  <si>
    <t>Հողանցման կոնտուրների և շանթարգելների կապիտալ նորոգում</t>
  </si>
  <si>
    <t>№11Գ գազահորի կապիտալ նորոգում</t>
  </si>
  <si>
    <t>№1Գ գազահորի կապիտալ նորոգում</t>
  </si>
  <si>
    <t>№3Գ գազահորի կոնսերվացում</t>
  </si>
  <si>
    <t>№27Գ գազահորի կապիտալ նորոգում</t>
  </si>
  <si>
    <t>«Կեչուտ» ՉՀ-ի կապիտալ նորոգում</t>
  </si>
  <si>
    <t>ը)</t>
  </si>
  <si>
    <t>թ)</t>
  </si>
  <si>
    <t>ժ)</t>
  </si>
  <si>
    <t>ի)</t>
  </si>
  <si>
    <t>լ)</t>
  </si>
  <si>
    <t>Սառնակունքի ԳԲԿ-ի էլեկտրամատա-կարարման համակարգի կապիտալ նորոգում</t>
  </si>
  <si>
    <t>Քաջարանի ԳԲԿ-ի կապիտալ նորոգում</t>
  </si>
  <si>
    <t>խ)</t>
  </si>
  <si>
    <t>ծ)</t>
  </si>
  <si>
    <t>Թումանյանի ԳԲԿ-ի կապիտալ նորոգում</t>
  </si>
  <si>
    <t>Արմավիրի ԳԲԿ-ի կապիտալ նորոգում</t>
  </si>
  <si>
    <t>Սևանի ԳԲԿ-ի կապիտալ նորոգում</t>
  </si>
  <si>
    <t>Էջմիածնի ԳԲԿ-ի կապիտալ նորոգում</t>
  </si>
  <si>
    <t>Վեդու ԳԲԿ-ի կապիտալ նորոգում</t>
  </si>
  <si>
    <t>Գորիսի ԳԲԿ-ի կապիտալ նորոգում</t>
  </si>
  <si>
    <t>Մեղրուտի ԳԲԿ-ի կապիտալ նորոգում</t>
  </si>
  <si>
    <t>Վանաձոր-1 ԳԲԿ-ի կապիտալ նորոգում</t>
  </si>
  <si>
    <t>Հրազդան-1 ԳԲԿ-ի կապիտալ նորոգում</t>
  </si>
  <si>
    <t>Կապանի ԳԲԿ-ի կապիտալ նորոգում</t>
  </si>
  <si>
    <t>Ծովագյուղի ԳԲԿ-ի կապիտալ նորոգում</t>
  </si>
  <si>
    <t>Վարդենիսի ԳԲԿ-ի կապիտալ նորոգում</t>
  </si>
  <si>
    <t>ՀԱԷԿ ԳԲԿ-ի կապիտալ նորոգում</t>
  </si>
  <si>
    <t>Սարուխանի ԳԲԿ-ի կապիտալ նորոգում</t>
  </si>
  <si>
    <t>կ)</t>
  </si>
  <si>
    <t>հ)</t>
  </si>
  <si>
    <t>ձ)</t>
  </si>
  <si>
    <t>ղ)</t>
  </si>
  <si>
    <t>Վանաձոր-2 (Տարոն) ԳԲԿ-ի կապիտալ նորոգում</t>
  </si>
  <si>
    <t>ճ)</t>
  </si>
  <si>
    <t>Բնական գազի հաշվառման համակարգի վերականգնում, վերակառուցում և արդիականացում</t>
  </si>
  <si>
    <t>Վթարային ավտոմեքենաների ձեռքբերում</t>
  </si>
  <si>
    <t>Բեռնատար ավտոմեքենաների ձեռքբերում</t>
  </si>
  <si>
    <t>Հատուկ նշանակության ավտոմեքենաների ձեռքբերում</t>
  </si>
  <si>
    <t>Ավտոմեքենաների վերասարքավորում` բնական գազով լիցքավորման համար</t>
  </si>
  <si>
    <t>Շենքերի և շինությունների վերականգնում և վերակառուցում</t>
  </si>
  <si>
    <t>Լոռու ԳԳՄ վարչական շենքի կտուրի, օժանդակ տարածքների և ցանկապատի նորոգում</t>
  </si>
  <si>
    <t>Տավուշի ԳԳՄ վարչական շենքի պահեստի կապիտալ նորոգում և տարածքի բարեկարգում</t>
  </si>
  <si>
    <t>Տավուշի ԳԳՄ Դիլիջանի ՏՏ վարչական շենքի և օժանդակ տարածքների կապիտալ նորոգում</t>
  </si>
  <si>
    <t>Տավուշի ԳԳՄ Նոյեմբերյանի ՏՏ վարչական շենքի և օժանդակ տարածքների կապիտալ նորոգում</t>
  </si>
  <si>
    <t>Տավուշի ԳԳՄ Տավուշի ՏՏ վարչական շենքի և օժանդակ տարածքների կապիտալ նորոգում</t>
  </si>
  <si>
    <t>Գավառի ԳԳՄ վարչական շենքի, պահեստի և օժանդակ տարածքների կապիտալ նորոգում</t>
  </si>
  <si>
    <t>Լոռու ԳԳՄ վարչական շենքի համակարգչային և հեռախոսային ցանցերի կապիտալ նորոգում</t>
  </si>
  <si>
    <t>Տավուշի ԳԳՄ Դիլիջանի ՏՏ վարչական շենքի համակարգչային և հեռախոսային ցանցերի կապիտալ նորոգում</t>
  </si>
  <si>
    <t>Տավուշի ԳԳՄ Նոյեմբերյանի ՏՏ վարչական շենքի համակարգչային և հեռախոսային ցանցերի կապիտալ նորոգում</t>
  </si>
  <si>
    <t>Տավուշի ԳԳՄ Տավուշի ՏՏ վարչական շենքի համակարգչային և հեռախոսային ցանցերի կապիտալ նորոգում</t>
  </si>
  <si>
    <t>Գազափոխադրման համակարգում այլ ուղղություններով իրականացվելիք ներդրումների կանխատեսվող ծավալը</t>
  </si>
  <si>
    <t>Գազաբաշխման համակարգում այլ ուղղություններով իրականացվելիք ներդրումների կանխատեսվող ծավալը</t>
  </si>
  <si>
    <t>Գազափոխադրման համակարգի Աբովյանի գազի ստորգետնյա պահեստարան-կայանի ընդլայնմանը, վերականգնմանը և վերակառուցմանն ուղղված ներդրումների կանխատեսվող ծավալը</t>
  </si>
  <si>
    <t>Գազափոխադրման համակարգի ընդլայնմանը, վերականգնմանը և վերակառուցմանն ուղղված ներդրումների կանխատեսվող ծավալը</t>
  </si>
  <si>
    <t xml:space="preserve">Ավտոտրանսպորտային միջոցների և մեքենա-մեխանիզմների ձեռքբերում </t>
  </si>
  <si>
    <t xml:space="preserve">Գազամոտոճնշակների կապիտալ նորոգում </t>
  </si>
  <si>
    <t>Գազամոտոճնշակների նորոգում և կարգաբերում</t>
  </si>
  <si>
    <t>Գազամոտոճնշակների հիմքերի կապիտալ նորոգում</t>
  </si>
  <si>
    <t xml:space="preserve">Գազամոտոճնշակների և խողովակների կապկպուկների թրթռոցազննում </t>
  </si>
  <si>
    <t>№№9Գ,10Գ և 16Գ գազահորերի լիկվիդացիա</t>
  </si>
  <si>
    <t>Տաք ցիկլի օդային հովացման համակարգի կապիտալ նորոգում</t>
  </si>
  <si>
    <t>ՆՆՓ մշակում և փորձաքննություն</t>
  </si>
  <si>
    <t>Շին.մոնտաժային աշխատանքներ</t>
  </si>
  <si>
    <t xml:space="preserve">Բնական գազի կենցաղային հաշվիչների և պաշտպանիչ արկղերի տեղադրում նոր բաժանորդների համար </t>
  </si>
  <si>
    <t xml:space="preserve">ՆՆՓ-ների մշակում մայրուղային գազատարների գծային մասի և դրանց վրա տեղակայված տեխնոլոգիական կառույցների հետագա տարիների կապիտալ նորոգման համար </t>
  </si>
  <si>
    <t>ՆՆՓ-ների մշակում գազաբաշխիչ ցանցի գազատարների հետագա տարիների կապիտալ նորոգման համար</t>
  </si>
  <si>
    <t>Բնական գազի կենցաղային հաշվիչների տեղադրման հանգույցների կապիտալ նորոգում (արկղերի փոխարինմամբ)</t>
  </si>
  <si>
    <t>Ավտոտրանսպորտային միջոցների վերասարքավորում՝ բնական գազով լիցքավորման համար</t>
  </si>
  <si>
    <t>Համակարգչային, կազմակերպչական տեխնիկայի, գույքի, սերվերների, սերվերային սարքավորումների և ծրագրային ապահովումների ձեռքբերում</t>
  </si>
  <si>
    <t>Հրդեհային ազդանշանային ինքնաշխատ համակարգերի (ՀԱԻՀ) նորոգման ՆՆՓ-ների մշակում «Գազպրոմ Արմենիա» ՓԲԸ վարչական համալիրի և ԳԳՄ-ների (ՏՏ-ների) շենքերի համար</t>
  </si>
  <si>
    <t>«Գազպրոմ Արմենիա» ՓԲԸ վարչական համալիրի և ԳԳՄ-ների (ՏՏ-ների) շենքերի համար հրդեհային ազդանշանային ինքնաշխատ համակարգերի (ՀԱԻՀ) նորոգում (փոխարինմամբ)</t>
  </si>
  <si>
    <t>«Գազպրոմ Արմենիա» ՓԲԸ ԳԳՄ-ների սպասարկման տարածքներում ԳԿԿ շենքերի կապիտալ նորոգում</t>
  </si>
  <si>
    <t>Կորպորատիվ տեխնոլոգիական կապի տեխնիկահամակարգային ենթակառուցվածքների կապիտալ նորոգում</t>
  </si>
  <si>
    <t>Բնական գազի կենցաղային հաշվիչների տեսանելիության ապահովում (հաշվիչների տեղափոխում տեսանելի տարածք)</t>
  </si>
  <si>
    <t>Երևան-Արմավիր Dպ500 մայրուղային  գազատարի կապիտալ նորոգում մեկուսիչ շերտի փոխարինմամբ (խոտանված խողովակների փոխարինմամբ)</t>
  </si>
  <si>
    <t xml:space="preserve">գազատարի կապիտալ նորոգում մեկուսիչ շերտի փոխարինմամբ (խոտանված խողովակների փոխարինմամբ) և անցումների նորոգում </t>
  </si>
  <si>
    <t>Ղազախ-Երևան Dպ500 մայրուղային գազատարի կապիտալ նորոգում մեկուսիչ շերտի փոխարինմամբ (խոտանված խողովակների փոխարինմամբ)</t>
  </si>
  <si>
    <t>Ղազախ-Երևան-ԳՍՊԿ Dպ500 մայրուղային գազատարի կապիտալ նորոգում մեկուսիչ շերտի փոխարինմամբ (խոտանված խողովակների փոխարինմամբ)</t>
  </si>
  <si>
    <t>Քաղաքացիական պաշտպանության, հրդեհային, արտադրական և աշխատանքի անվտանգության համար անհրաժեշտ սարքավորումների ձեռքբերում</t>
  </si>
  <si>
    <t>Քաղաքացիական պաշտպանության, հրդեհային, արտադրական և աշխատանքի անվտանգության օբյեկտների ու վթարային ծառայությունների կապիտալ նորոգում</t>
  </si>
  <si>
    <t>Արդյունաբերական գազահաշվիչների համալրման համար ճնշման և ջերմաստիճանի էլեկտրոնային ճշտիչների ձեռքբերում և տեղադրում</t>
  </si>
  <si>
    <t>Էլեկտրոնային ճշտիչներով համալրված արդյունաբերական գազահաշվիչների և արկղերի ձեռքբերում և տեղադրում</t>
  </si>
  <si>
    <t>Նոր բաժանորդների միացմանն ուղղված ներդրումների կանխատեսվող ծավալը</t>
  </si>
  <si>
    <t>16</t>
  </si>
  <si>
    <t>«Գազպրոմ Արմենիա» ՓԲԸ Т1 (6300 կՎԱ) ՏԵ 35/6 կՎ ուժային տրանսֆորմատորի կապիտալ նորոգում(փոխարինում)</t>
  </si>
  <si>
    <t>2026 թ.</t>
  </si>
  <si>
    <t>№24Գ գազահորի կապիտալ նորոգում</t>
  </si>
  <si>
    <t>№25Գ գազահորի կապիտալ նորոգում</t>
  </si>
  <si>
    <t>№5Գ գազահորի կապիտալ նորոգում</t>
  </si>
  <si>
    <t>№7Գ գազահորի կապիտալ նորոգում</t>
  </si>
  <si>
    <t>№2Գ գազահորի լուծազատում</t>
  </si>
  <si>
    <t>№1Գ գազահորի լուծազատում</t>
  </si>
  <si>
    <t>3-րդ աստիճանի գազի օդային հովացման համակարգի կապիտալ նորոգում</t>
  </si>
  <si>
    <t>Արարատի ԳԲԿ-ի կապիտալ նորոգում</t>
  </si>
  <si>
    <t>17</t>
  </si>
  <si>
    <t>18</t>
  </si>
  <si>
    <t>Տավուշի ԳԳՄ վարչական շենքի համակարգչային և հեռախոսային ցանցերի կապիտալ նորոգում</t>
  </si>
  <si>
    <t>Գավառի ԳԳՄ վարչական շենքի համակարգչային և հեռախոսային ցանցերի կապիտալ նորոգում</t>
  </si>
  <si>
    <t>Գազահորերի տեխնոլոգիական կապկպուկների (շլեյֆ) կապիտալ նորոգում</t>
  </si>
  <si>
    <t>Մարդատար արտաճանապարհային օպերատիվ ավտոմեքենաների վերասարքավորում</t>
  </si>
  <si>
    <t>Դիլիջանի ԳԲԿ-ի Dպ 150մմ կողմնատար գազատարի կառուցում</t>
  </si>
  <si>
    <t>Թեթև մարդատար ավտոմեքենայի բազայի վրա վթարային ավտոմեքենաների վերասարքավորում</t>
  </si>
  <si>
    <t>Աշխատանքի պաշտպանության նպատակով միջոցառումների և սարքավորումների ձեռքբերում վթարա-կարգավարական ծառայությունների համար</t>
  </si>
  <si>
    <t>բեռնատար կողավոր ավտոմեքենա՝ մինչև 1,5տ բեռնատարողությամբ (ГАЗ 3302 կամ նմանատիպ)</t>
  </si>
  <si>
    <t>ավտոկռունկ 8-16տ բեռնունակությամբ՝ КС-45729, МАЗ-533702-246 ավտոմեքենայի բազայի վրա կամ նմանատիպ</t>
  </si>
  <si>
    <t xml:space="preserve">Բաժանորդների ներտնային գազասպառման համակարգի ազդանշանային սարքերի ձեռքբերում և փոխարինում </t>
  </si>
  <si>
    <t>2027 թ.</t>
  </si>
  <si>
    <t>Գազի ճնշման նվազեցման (կարգավորման) հանգույցի կապիտալ նորոգում</t>
  </si>
  <si>
    <t>№4Գ գազահորի կապիտալ նորոգում</t>
  </si>
  <si>
    <t>№18Գ գազահորի կապիտալ նորոգում</t>
  </si>
  <si>
    <t>№13Գ գազահորի կապիտալ նորոգում</t>
  </si>
  <si>
    <t xml:space="preserve">Ղազախ-Բերդ-Սևան Dպ1000 մայրուղային գազատարի կապիտալ նորոգում </t>
  </si>
  <si>
    <t>№70.1 փականային հանգույցի նորոգում</t>
  </si>
  <si>
    <t>գազատարի կապիտալ նորոգում մեկուսիչ շերտի փոխարինմամբ (խոտանված խողովակների փոխարինմամբ)</t>
  </si>
  <si>
    <t>Գյումրի-Մարալիկ Dպ500 մայրուղային գազատարի կապիտալ նորոգում</t>
  </si>
  <si>
    <t>Գորիս-Կապան-Քաջարան Dպ500 մայրուղային գազատարի կապիտալ նորոգում</t>
  </si>
  <si>
    <t>Ջերմուկ-Վայք Dպ300 մայրուղային գազատարի կապիտալ նորոգում</t>
  </si>
  <si>
    <t>Գյումրի-2 ԳԲԿ-ի կապիտալ նորոգում</t>
  </si>
  <si>
    <t xml:space="preserve">Խողովակատեղադրիչ TR203002 կամ նմանատիպ </t>
  </si>
  <si>
    <t>Բեռնատար ավտոմեքենա՝ ГАЗ С41А33 ստանդարտ "Садко Next" 4x4  մակնիշի կամ նմանատիպ</t>
  </si>
  <si>
    <t xml:space="preserve">Ավտոամբարձիչ՝ 25 տ KС-45727 МАЗ-6303 մակնիշի կամ նմանատիպ </t>
  </si>
  <si>
    <t>Խողովակակրիչ /քարշակ/ (МАЗ 642508-233 մակնիշի կամ նմանատիպ)՝ АПС 552600 մակնիշի կամ նմանատիպ կիսակցորդով</t>
  </si>
  <si>
    <t>Բուլդոզեր՝ Б10М մակնիշի կամ նմանատիպ</t>
  </si>
  <si>
    <t>Բեռնամարդատար վթարային ֆուրգոն ավտոմեքենաների (УАЗ 390995 մակնիշի կամ նմանատիպ) վերասարքավորում</t>
  </si>
  <si>
    <t xml:space="preserve">Նոր կառուցվող կամ վերակառուցվող գազասպառման համակարգերը գազամատակարարման ցանցին միացման աշխատանքներ </t>
  </si>
  <si>
    <t>թեթև մարդատար ավտոմեքենայի բազայի վրա վթարային ավտոմեքենաներ (Lada Largus մակնիշի կամ նմանատիպ)</t>
  </si>
  <si>
    <t>բեռնատար վթարային-վերանորոգման ավտոմեքենաներ՝ մինչև 1.5 տ բեռնատարողությամբ (ГАЗ A21R33 մակնիշի կամ նմանատիպ)</t>
  </si>
  <si>
    <t xml:space="preserve">բեռնամարդատար ավտոմեքենաներ՝ մինչև 1 տ բեռնատարողությամբ (Mitsubishi L200 4WD կամ նմանատիպ) </t>
  </si>
  <si>
    <t>վթարային բեռնատար ֆուրգոն ավտոմեքենաներ՝ բարձր անցողունակությամբ՝ մինչև 1.5 տ բեռնատարողությամբ (УАЗ 390995 մակնիշի կամ նմանատիպ)</t>
  </si>
  <si>
    <t>բեռնատար կողավոր ավտոմեքենա՝ մինչև 4,5տ բեռնատարողությամբ (ГАЗ C41R13 կամ նմանատիպ)</t>
  </si>
  <si>
    <t>բեռնատար կողավոր ավտոմեքենա՝ մինչև 4.5տ բեռնատարողությամբ համալրված ամբարձիչ-մանիպուլյատորով (ГАЗ C41R13 կամ նմանատիպ)</t>
  </si>
  <si>
    <t>ինքնաթափ բեռնատար ավտոմեքենա՝ մինչև 4.5տ բեռնատարողությամբ (ГАЗ C41R13 կամ նմանատիպ)</t>
  </si>
  <si>
    <t xml:space="preserve">Վթարային-վերանորոգման ավտոմեքենաների՝ մինչև 1.5 տ բեռնատարողությամբ (ГАЗ A21R33 մակնիշի կամ նմանատիպ) վերասարքավորում </t>
  </si>
  <si>
    <t>Վթարային բարձր անցողունակությամբ բեռնատար ֆուրգոն ավտոմեքենաների՝ մինչև 1.5 տ բեռնատարողությամբ (УАЗ 390995 մակնիշի կամ նմանատիպ) վերասարքավորում</t>
  </si>
  <si>
    <t>«Գազպրոմ Արմենիա» ՓԲԸ սերվերային սենյակներում (սենքերում) հրդեհաշիջման ինքնաշխատ համակարգերի տեղադրում</t>
  </si>
  <si>
    <t>Աբովյանի ԳԳՄ վարչական շենքի  անվտանգության ազդանշանային համակարգի և անվտանգության տեսահսկման համակարգի կապիտալ նորոգում</t>
  </si>
  <si>
    <t>Մարտունու ԳԳՄ վարչական շենքի անվտանգության ազդանշանային համակարգի և անվտանգության տեսահսկման համակարգի կապիտալ նորոգում</t>
  </si>
  <si>
    <t>Մարտունու ԳԳՄ Վարդենիսի ՏՏ վարչական շենքի անվտանգության ազդանշանային համակարգի և անվտանգության տեսահսկման համակարգի կապիտալ նորոգում</t>
  </si>
  <si>
    <t>Գավառի ԳԳՄ վարչական շենքի անվտանգության ազդանշանային համակարգի և անվտանգության տեսահսկման համակարգի կապիտալ վերանորոգում</t>
  </si>
  <si>
    <t>Արմավիրի ԳԳՄ վարչական շենքի անվտանգության ազդանշանային համակարգի և անվտանգության տեսահսկման համակարգի կապիտալ նորոգում</t>
  </si>
  <si>
    <t>Արմավիրի ԳԳՄ Բաղրամյանի ՏՏ վարչական շենքի անվտանգության տեսահսկման համակարգի կապիտալ նորոգում</t>
  </si>
  <si>
    <t>Արմավիրի ԳԳՄ Էջմիածնի ՏՏ վարչական շենքի Անվտանգության ազդանշանային համակարգի և անվտանգության տեսահսկման համակարգի կապիտալ վերանորոգում</t>
  </si>
  <si>
    <t>Արարատի ԳԳՄ վարչական շենքի անվտանգության ազդանշանային համակարգի և անվտանգության տեսահսկման համակարգի կապիտալ վերանորոգում</t>
  </si>
  <si>
    <t>Երևանի ԳԳՄ Ավտոտրանսպորտային ծառայության անվտանգության տեսահսկման համակարգի կապիտալ նորոգում</t>
  </si>
  <si>
    <t>Արտաշատի Մասիսի ՏՏ վարչական շենքի անվտանգության ազդանշանային համակարգի և անվտանգության տեսահսկման համակարգի կապիտալ նորոգում</t>
  </si>
  <si>
    <t>Վայոց Ձորի ԳԳՄ վարչական շենքի անվտանգության ազդանշանային համակարգի  կապիտալ նորոգում</t>
  </si>
  <si>
    <t>Վայոց Ձորի ԳԳՄ Վայքի ՏՏ վարչական շենքի անվտանգության տեսահսկման համակարգի կապիտալ նորոգում</t>
  </si>
  <si>
    <t>Վայոց Ձորի ԳԳՄ պահետների անվտանգության տեսահսկման համակարգի կապիտալ նորոգում</t>
  </si>
  <si>
    <t>Վայոց Ձորի ԳԳՄ Եղեգնաձորի ՏՏ անվտանգության տեսահսկման համակարգի կապիտալ վերանորոգում</t>
  </si>
  <si>
    <t>Սևանի ԳԳՄ անվտանգության ազդանշանային համակարգի և անվտանգության տեսահսկման համակարգի կապիտալ նորոգում</t>
  </si>
  <si>
    <t>Սևանի ԳԳՄ Ճամբարակի ՏՏ վարչական շենքի անվտանգության ազդանշանային համակարգի և անվտանգության տեսահսկման համակարգի կապիտալ նորոգում</t>
  </si>
  <si>
    <t>Սյունիքիի ԳԳՄ վարչական շենքի անվտանգության ազդանշանային համակարգի և անվտանգության տեսահսկման համակարգի կապիտալ նորոգում</t>
  </si>
  <si>
    <t>Սյունիքիի ԳԳՄ Մեղրու ՏՏ վարչական շենքի անվտանգության ազդանշանային համակարգի և անվտանգության տեսահսկման համակարգի կապիտալ նորոգում</t>
  </si>
  <si>
    <t>Սյունիքիի ԳԳՄ Քաջարանի ՏՏ վարչական շենքի անվտանգության ազդանշանային համակարգի կապիտալ նորոգում</t>
  </si>
  <si>
    <t>Սյունիքիի ԳԳՄ Սիսիանի ՏՏ վարչական շենքի անվտանգության ազդանշանային համակարգի և անվտանգության տեսահսկման համակարգի կապիտալ նորոգում</t>
  </si>
  <si>
    <t>Շիրակի ԳԳՄ վարչական շենքի համակարգչային և հեռախոսային ցանցերի կապիտալ նորոգում</t>
  </si>
  <si>
    <t>«Արմավիր» ՉՀ-ի կապիտալ նորոգում</t>
  </si>
  <si>
    <t>«Տարոն» ՉՀ-ի կապիտալ նորոգում</t>
  </si>
  <si>
    <t>«Աշտարակ» ՉՀ-ի կապիտալ նորոգում</t>
  </si>
  <si>
    <t>«Բարձրաշեն» ՉՀ-ի կապիտալ նորոգում</t>
  </si>
  <si>
    <t>Գորիս-Նախիջևան Dպ700 մայրուղային գազատարի կապիտալ նորոգում մեկուսիչ շերտի փոխարինմամբ (խոտանված խողովակների փոխարինմամբ)</t>
  </si>
  <si>
    <t xml:space="preserve">Ավտոամբարձիչ՝  8-16 տ բեռնատարողությամբ KС-45729 МАЗ-533702-246 մակնիշի կամ նմանատիպ </t>
  </si>
  <si>
    <t>թեթև մարդատար օպերատիվ ավտոմեքենաների ձեռքբերում (ցածր դասի) /մարդատար արտաճանապարհային օպերատիվ ավտոմեքենաներ - Chevrolet Niva մակնիշի կամ նմանատիպ/</t>
  </si>
  <si>
    <t>Երևանի ԳԳՄ Արին-Բերդի 17 հասցեում գտնվող պահեստի և ավտոտրանսպոր-տային տնտեսության (ծառայության) տարածքի կապիտալ նորոգում</t>
  </si>
  <si>
    <t>Ղազախ-Երևան 2-րդ գիծ Dպ1000 մայրուղային գազատարի կապիտալ նորոգում</t>
  </si>
  <si>
    <t>№43 փականային հանգույցի նորոգում (փոխարինմամբ)</t>
  </si>
  <si>
    <t>Դիլիջան-Վանաձոր Dպ500 մայրուղային գազատարի կապիտալ նորոգում</t>
  </si>
  <si>
    <t>Վանաձոր-Գյումրի Dպ700 մայրուղային գազատարի կապիտալ նորոգում մեկուսիչ շերտի փոխարինմամբ (խոտանված խողովակների փոխարինմամբ)</t>
  </si>
  <si>
    <t xml:space="preserve">Անգեղակոթ-Ջերմուկ Dպ500 մայրուղային գազատարի կապիտալ նորոգում </t>
  </si>
  <si>
    <t xml:space="preserve">Մարալիկ-Կարմրաշեն Dպ500 մայրուղային գազատարի կապիտալ նորոգում </t>
  </si>
  <si>
    <t>№35.4 փականային հանգույցի նորոգում (փոխարինմամբ)</t>
  </si>
  <si>
    <t>№27.3 փականային հանգույցի նորոգում (փոխարինմամբ)</t>
  </si>
  <si>
    <t>Վանաձոր-Գյումրի Dպ500 մայրուղային գազատարի կապիտալ նորոգում մեկուսիչ շերտի փոխարինմամբ (խոտանված խողովակների փոխարինմամբ)</t>
  </si>
  <si>
    <t>№0 փականային հանգույցի նորոգում (փոխարինմամբ)</t>
  </si>
  <si>
    <t>№27.4 փականային հանգույցի նորոգում (փոխարինմամբ)</t>
  </si>
  <si>
    <t>Հրազդան-2 ԳԲԿ-ի կապիտալ նորոգում</t>
  </si>
  <si>
    <t>Երևան-1 ԳԲԿ-ի կապիտալ նորոգում</t>
  </si>
  <si>
    <t>Մասիս ԳԲԿ-ի կապիտալ նորոգում</t>
  </si>
  <si>
    <t>Թալին ԳԲԿ-ի կապիտալ նորոգում</t>
  </si>
  <si>
    <t>մ)</t>
  </si>
  <si>
    <t>Կողմնատար գազատար Dպ700 դեպի ԳԲԿ Երևան-2 կապիտալ նորոգում</t>
  </si>
  <si>
    <t xml:space="preserve">Մեղրի-Քաջարան Dպ700 մայրուղային գազատարի №20 և №37 փականային հանգույցների նորոգում (հեռակառավարման համակարգի ներդրում)  </t>
  </si>
  <si>
    <t>Մեղրի-Քաջարան Dպ700 և Անգեղակոթ-Ջերմուկ  Dպ700 մայրուղային գազատարերի №1.8 և №0.1 փականային հանգույցների նորոգում (հեռակառավարման համակարգի ներդրում)</t>
  </si>
  <si>
    <t>յ)</t>
  </si>
  <si>
    <t>ն)</t>
  </si>
  <si>
    <t>Շիրակի ԳԳՄ վարչական շենքի կապիտալ նորոգում</t>
  </si>
  <si>
    <t>«Գազպրոմ Արմենիա» ՓԲԸ վարչական համալիրի 3-րդ և 4-րդ մասնաշենքերի կապիտալ նորոգում</t>
  </si>
  <si>
    <t>Սևանի ԳԳՄ Ճամբարակի ՏՏ վարչական շենքի կապիտալ նորոգում</t>
  </si>
  <si>
    <t>Արմավիր-Կարմրաշեն Dպ500 մայրուղային գազատարի կապիտալ նորոգում մեկուսիչ շերտի փոխարինմամբ (խոտանված խողովակների փոխարինմամբ)</t>
  </si>
  <si>
    <t>Նոր մայրուղային գազատարերի կառուցում</t>
  </si>
  <si>
    <t>Մայրուղային գազատարերի վերականգնում և վերակառուցում</t>
  </si>
  <si>
    <t>Անգեղակոթ-Ջերմուկ Dպ700 և Ջերմուկ-Արարատ Dպ700 մայրուղային գազատարերի №21.3 և №14.6 փականային հանգույցների նորոգում (հեռակառավարման համակարգի ներդրում)</t>
  </si>
  <si>
    <t>Ջերմուկ-Արարատ Dպ700 և Քաջարան-Սիսիան  Dպ700 մայրուղային գազատարերի №58.3 և №21.8 փականային հանգույցների նորոգում (հեռակառավարման համակարգի ներդրում)</t>
  </si>
  <si>
    <t>Այնթափի ԳԲԿ-ի էլեկտրամատակարարման համակարգի կապիտալ նորոգում</t>
  </si>
  <si>
    <t>Կապանի ԳԲԿ-ի էլեկտրամատակարարման համակարգի կապիտալ նորոգում</t>
  </si>
  <si>
    <t>Զառինջայի ԳԲԿ-ի էլեկտրամատակարարման համակարգի կապիտալ նորոգում</t>
  </si>
  <si>
    <t>Լանջիկի ԳԲԿ-ի էլեկտրամատակարարման համակարգի կապիտալ նորոգում</t>
  </si>
  <si>
    <t>Գազաբաշխիչ ցանցի գազատարերի վերականգնում և վերակառուցում</t>
  </si>
  <si>
    <t>Էլեկտրամատակարարման համակարգերի կապիտալ նորոգում</t>
  </si>
  <si>
    <t>Բնական գազի հաշվիչների նորոգում (փոխարինում)</t>
  </si>
  <si>
    <t>թեթև մարդատար օպերատիվ ավտոմեքենաների ձեռքբերում (միջին դասի)</t>
  </si>
  <si>
    <t>թեթև մարդատար օպերատիվ արտաճանապարհային ավտոմեքենաների ձեռքբերում (УАЗ Патриот մակնիշի կամ նմանատիպ)</t>
  </si>
  <si>
    <t>օպերատիվ միկրոավտոբուսների ձեռքբերում՝ Ford Tranzit մակնիշի կամ նմանատիպ</t>
  </si>
  <si>
    <t>Մարդատար օպերատիվ ավտոմեքենաների վերասարքավորում</t>
  </si>
  <si>
    <t>Աբովյանի ԳԳՄ Եղվարդի ՏՏ վարչական շենքի անվտանգության ազդանշանային համակարգի և անվտանգության տեսահսկման համակարգի կապիտալ նորոգում</t>
  </si>
  <si>
    <r>
      <t>Ջերմուկ-Արարատ Dպ700 և Քաջարան-Սիսիան  Dպ700 մայրուղային գազատարերի №35.4</t>
    </r>
    <r>
      <rPr>
        <sz val="11.5"/>
        <rFont val="GHEA Grapalat"/>
        <family val="3"/>
      </rPr>
      <t xml:space="preserve"> </t>
    </r>
    <r>
      <rPr>
        <sz val="10"/>
        <rFont val="GHEA Grapalat"/>
        <family val="3"/>
      </rPr>
      <t>և №49.7 փականային հանգույցների նորոգում (հեռակառավարման համակարգի ներդրում)</t>
    </r>
  </si>
  <si>
    <r>
      <t>Անիվավոր ամբարձիչ-էքսկավատոր, հագեցած հիդրոմուրճով և խրամուղային շերեփով (0.17մ</t>
    </r>
    <r>
      <rPr>
        <vertAlign val="superscript"/>
        <sz val="10"/>
        <rFont val="GHEA Grapalat"/>
        <family val="3"/>
      </rPr>
      <t>3</t>
    </r>
    <r>
      <rPr>
        <sz val="10"/>
        <rFont val="GHEA Grapalat"/>
        <family val="3"/>
      </rPr>
      <t>)  
JCB 3CX մակնիշի կամ նմանատիպ</t>
    </r>
  </si>
  <si>
    <r>
      <t>Անիվավոր ամբարձիչ-էքսկավատոր-հիդրավլիկ 0,17մ</t>
    </r>
    <r>
      <rPr>
        <vertAlign val="superscript"/>
        <sz val="10"/>
        <rFont val="GHEA Grapalat"/>
        <family val="3"/>
      </rPr>
      <t>3</t>
    </r>
    <r>
      <rPr>
        <sz val="10"/>
        <rFont val="GHEA Grapalat"/>
        <family val="3"/>
      </rPr>
      <t xml:space="preserve"> շերեփի տարողությամբ, հագեցված հիդրոմուրճով և ժայռային շերեփով JCB4CX մակնիշի կամ նմանատիպ</t>
    </r>
  </si>
  <si>
    <r>
      <t>Էքսկավատոր-հիդրավլիկ անիվավոր մինչև 1.19մ</t>
    </r>
    <r>
      <rPr>
        <vertAlign val="superscript"/>
        <sz val="10"/>
        <rFont val="GHEA Grapalat"/>
        <family val="3"/>
      </rPr>
      <t>3</t>
    </r>
    <r>
      <rPr>
        <sz val="10"/>
        <rFont val="GHEA Grapalat"/>
        <family val="3"/>
      </rPr>
      <t xml:space="preserve"> շերեփի տարողությամբ, հագեցված հիդրոմուրճով և ժայռային շերեփով JCB JS200W մակնիշի կամ նմանատիպ</t>
    </r>
  </si>
  <si>
    <r>
      <t>Օպերատիվ ավտոմեքենաների ձեռքբերում</t>
    </r>
    <r>
      <rPr>
        <b/>
        <sz val="11"/>
        <color theme="1"/>
        <rFont val="GHEA Grapalat"/>
        <family val="3"/>
      </rPr>
      <t>*</t>
    </r>
  </si>
  <si>
    <r>
      <t xml:space="preserve">անիվավոր ամբարձիչ-էքսկավատորի ձեռքբերում` 0,17 </t>
    </r>
    <r>
      <rPr>
        <sz val="9"/>
        <color theme="1"/>
        <rFont val="GHEA Grapalat"/>
        <family val="3"/>
      </rPr>
      <t>մ</t>
    </r>
    <r>
      <rPr>
        <vertAlign val="superscript"/>
        <sz val="9"/>
        <color theme="1"/>
        <rFont val="GHEA Grapalat"/>
        <family val="3"/>
      </rPr>
      <t>3</t>
    </r>
    <r>
      <rPr>
        <sz val="9"/>
        <color theme="1"/>
        <rFont val="GHEA Grapalat"/>
        <family val="3"/>
      </rPr>
      <t xml:space="preserve"> շերեփի տարողությամբ, հագեցած հիդրոմուրճով և խրամուղային շերեփով (JCB 3CX կամ նմանատիպ)</t>
    </r>
  </si>
  <si>
    <r>
      <t>մ</t>
    </r>
    <r>
      <rPr>
        <vertAlign val="superscript"/>
        <sz val="10"/>
        <rFont val="GHEA Grapalat"/>
        <family val="3"/>
      </rPr>
      <t>2</t>
    </r>
  </si>
  <si>
    <t>13.2</t>
  </si>
  <si>
    <t>Մարդատար արտաճանապարհային ավտոմեքենա՝ LADA NIVA մակնիշի կամ նմանատիպ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</si>
</sst>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\ _֏_-;\-* #,##0\ _֏_-;_-* &quot;-&quot;\ _֏_-;_-@_-"/>
    <numFmt numFmtId="164" formatCode="_-* #,##0.00_р_._-;\-* #,##0.00_р_._-;_-* &quot;-&quot;??_р_._-;_-@_-"/>
    <numFmt numFmtId="165" formatCode="_-* #,##0.0\ _դ_ր_._-;\-* #,##0.0\ _դ_ր_._-;_-* &quot;-&quot;?\ _դ_ր_._-;_-@_-"/>
    <numFmt numFmtId="166" formatCode="#,##0.0"/>
    <numFmt numFmtId="167" formatCode="0.0"/>
    <numFmt numFmtId="168" formatCode="_-* #,##0\ _դ_ր_._-;\-* #,##0\ _դ_ր_._-;_-* &quot;-&quot;?\ _դ_ր_._-;_-@_-"/>
    <numFmt numFmtId="169" formatCode="_-* #,##0\ _֏_-;\-* #,##0\ _֏_-;_-* &quot;-&quot;??\ _֏_-;_-@_-"/>
    <numFmt numFmtId="170" formatCode="_-* #,##0.0\ _֏_-;\-* #,##0.0\ _֏_-;_-* &quot;-&quot;??\ _֏_-;_-@_-"/>
    <numFmt numFmtId="171" formatCode="0.000"/>
    <numFmt numFmtId="172" formatCode="#,##0.00000"/>
    <numFmt numFmtId="173" formatCode="_-* #,##0.00\ _դ_ր_._-;\-* #,##0.00\ _դ_ր_._-;_-* &quot;-&quot;?\ _դ_ր_._-;_-@_-"/>
    <numFmt numFmtId="174" formatCode="_([$€]* #,##0.00_);_([$€]* \(#,##0.00\);_([$€]* &quot;-&quot;??_);_(@_)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  <charset val="1"/>
    </font>
    <font>
      <sz val="10"/>
      <name val="Arial"/>
      <family val="2"/>
      <charset val="204"/>
    </font>
    <font>
      <sz val="10"/>
      <color theme="1"/>
      <name val="Sylfaen"/>
      <family val="1"/>
    </font>
    <font>
      <sz val="10"/>
      <name val="ArTarumianTimes"/>
      <family val="1"/>
    </font>
    <font>
      <sz val="10"/>
      <name val="Arial Armenian"/>
      <family val="2"/>
    </font>
    <font>
      <b/>
      <sz val="11"/>
      <color theme="1"/>
      <name val="Sylfaen"/>
      <family val="1"/>
    </font>
    <font>
      <b/>
      <sz val="11"/>
      <name val="Sylfaen"/>
      <family val="1"/>
    </font>
    <font>
      <sz val="8"/>
      <color theme="1"/>
      <name val="Sylfaen"/>
      <family val="1"/>
    </font>
    <font>
      <b/>
      <sz val="12"/>
      <name val="Sylfaen"/>
      <family val="1"/>
    </font>
    <font>
      <sz val="14"/>
      <color theme="1"/>
      <name val="Sylfaen"/>
      <family val="1"/>
    </font>
    <font>
      <sz val="11"/>
      <color theme="1"/>
      <name val="Sylfaen"/>
      <family val="1"/>
    </font>
    <font>
      <i/>
      <sz val="11"/>
      <color theme="1"/>
      <name val="Sylfaen"/>
      <family val="1"/>
    </font>
    <font>
      <sz val="10"/>
      <name val="Arial Cyr"/>
      <family val="2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Armenian"/>
      <family val="2"/>
    </font>
    <font>
      <sz val="11"/>
      <color indexed="8"/>
      <name val="Arial Armenian"/>
      <family val="2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name val="Sylfaen"/>
      <family val="1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sz val="8"/>
      <name val="GHEA Grapalat"/>
      <family val="3"/>
    </font>
    <font>
      <b/>
      <sz val="6"/>
      <name val="GHEA Grapalat"/>
      <family val="3"/>
    </font>
    <font>
      <sz val="11.5"/>
      <name val="GHEA Grapalat"/>
      <family val="3"/>
    </font>
    <font>
      <sz val="10"/>
      <color theme="1"/>
      <name val="GHEA Grapalat"/>
      <family val="3"/>
    </font>
    <font>
      <b/>
      <sz val="11"/>
      <color theme="1"/>
      <name val="GHEA Grapalat"/>
      <family val="3"/>
    </font>
    <font>
      <sz val="9"/>
      <color theme="1"/>
      <name val="GHEA Grapalat"/>
      <family val="3"/>
    </font>
    <font>
      <sz val="14"/>
      <name val="GHEA Grapalat"/>
      <family val="3"/>
    </font>
    <font>
      <i/>
      <sz val="8"/>
      <name val="GHEA Grapalat"/>
      <family val="3"/>
    </font>
    <font>
      <vertAlign val="superscript"/>
      <sz val="10"/>
      <name val="GHEA Grapalat"/>
      <family val="3"/>
    </font>
    <font>
      <vertAlign val="superscript"/>
      <sz val="9"/>
      <color theme="1"/>
      <name val="GHEA Grapalat"/>
      <family val="3"/>
    </font>
    <font>
      <b/>
      <sz val="10"/>
      <color theme="1"/>
      <name val="GHEA Grapalat"/>
      <family val="3"/>
    </font>
    <font>
      <sz val="10"/>
      <name val="Sylfaen"/>
      <family val="1"/>
    </font>
  </fonts>
  <fills count="2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14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28" fillId="4" borderId="0" applyNumberFormat="0" applyBorder="0" applyAlignment="0" applyProtection="0"/>
    <xf numFmtId="0" fontId="20" fillId="21" borderId="6" applyNumberFormat="0" applyAlignment="0" applyProtection="0"/>
    <xf numFmtId="0" fontId="25" fillId="22" borderId="7" applyNumberFormat="0" applyAlignment="0" applyProtection="0"/>
    <xf numFmtId="174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8" fillId="8" borderId="6" applyNumberFormat="0" applyAlignment="0" applyProtection="0"/>
    <xf numFmtId="0" fontId="30" fillId="0" borderId="11" applyNumberFormat="0" applyFill="0" applyAlignment="0" applyProtection="0"/>
    <xf numFmtId="0" fontId="27" fillId="23" borderId="0" applyNumberFormat="0" applyBorder="0" applyAlignment="0" applyProtection="0"/>
    <xf numFmtId="0" fontId="5" fillId="0" borderId="0"/>
    <xf numFmtId="0" fontId="5" fillId="0" borderId="0"/>
    <xf numFmtId="0" fontId="34" fillId="0" borderId="0"/>
    <xf numFmtId="0" fontId="14" fillId="24" borderId="12" applyNumberFormat="0" applyFont="0" applyAlignment="0" applyProtection="0"/>
    <xf numFmtId="0" fontId="19" fillId="21" borderId="13" applyNumberFormat="0" applyAlignment="0" applyProtection="0"/>
    <xf numFmtId="9" fontId="1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3" fillId="0" borderId="0"/>
    <xf numFmtId="0" fontId="14" fillId="0" borderId="0"/>
    <xf numFmtId="0" fontId="15" fillId="0" borderId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7" fillId="8" borderId="6" applyNumberFormat="0" applyAlignment="0" applyProtection="0"/>
    <xf numFmtId="0" fontId="38" fillId="21" borderId="13" applyNumberFormat="0" applyAlignment="0" applyProtection="0"/>
    <xf numFmtId="0" fontId="39" fillId="21" borderId="6" applyNumberFormat="0" applyAlignment="0" applyProtection="0"/>
    <xf numFmtId="0" fontId="40" fillId="0" borderId="8" applyNumberFormat="0" applyFill="0" applyAlignment="0" applyProtection="0"/>
    <xf numFmtId="0" fontId="41" fillId="0" borderId="9" applyNumberFormat="0" applyFill="0" applyAlignment="0" applyProtection="0"/>
    <xf numFmtId="0" fontId="42" fillId="0" borderId="10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4" applyNumberFormat="0" applyFill="0" applyAlignment="0" applyProtection="0"/>
    <xf numFmtId="0" fontId="44" fillId="22" borderId="7" applyNumberFormat="0" applyAlignment="0" applyProtection="0"/>
    <xf numFmtId="0" fontId="45" fillId="0" borderId="0" applyNumberFormat="0" applyFill="0" applyBorder="0" applyAlignment="0" applyProtection="0"/>
    <xf numFmtId="0" fontId="46" fillId="23" borderId="0" applyNumberFormat="0" applyBorder="0" applyAlignment="0" applyProtection="0"/>
    <xf numFmtId="0" fontId="47" fillId="4" borderId="0" applyNumberFormat="0" applyBorder="0" applyAlignment="0" applyProtection="0"/>
    <xf numFmtId="0" fontId="48" fillId="0" borderId="0" applyNumberFormat="0" applyFill="0" applyBorder="0" applyAlignment="0" applyProtection="0"/>
    <xf numFmtId="0" fontId="35" fillId="24" borderId="12" applyNumberFormat="0" applyFont="0" applyAlignment="0" applyProtection="0"/>
    <xf numFmtId="0" fontId="49" fillId="0" borderId="11" applyNumberFormat="0" applyFill="0" applyAlignment="0" applyProtection="0"/>
    <xf numFmtId="0" fontId="50" fillId="0" borderId="0" applyNumberFormat="0" applyFill="0" applyBorder="0" applyAlignment="0" applyProtection="0"/>
    <xf numFmtId="0" fontId="51" fillId="5" borderId="0" applyNumberFormat="0" applyBorder="0" applyAlignment="0" applyProtection="0"/>
    <xf numFmtId="0" fontId="52" fillId="0" borderId="0"/>
  </cellStyleXfs>
  <cellXfs count="265">
    <xf numFmtId="0" fontId="0" fillId="0" borderId="0" xfId="0"/>
    <xf numFmtId="49" fontId="7" fillId="0" borderId="2" xfId="2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 wrapText="1"/>
    </xf>
    <xf numFmtId="0" fontId="4" fillId="0" borderId="0" xfId="2" applyFont="1" applyBorder="1" applyAlignment="1">
      <alignment horizontal="right" vertical="center"/>
    </xf>
    <xf numFmtId="0" fontId="11" fillId="0" borderId="0" xfId="2" applyFont="1" applyAlignment="1">
      <alignment vertical="center"/>
    </xf>
    <xf numFmtId="1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8" fillId="0" borderId="2" xfId="4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49" fontId="12" fillId="0" borderId="0" xfId="1" applyNumberFormat="1" applyFont="1" applyAlignment="1">
      <alignment vertical="center"/>
    </xf>
    <xf numFmtId="49" fontId="12" fillId="0" borderId="0" xfId="1" applyNumberFormat="1" applyFont="1" applyFill="1" applyAlignment="1">
      <alignment vertical="center"/>
    </xf>
    <xf numFmtId="49" fontId="4" fillId="0" borderId="0" xfId="1" applyNumberFormat="1" applyFont="1" applyAlignment="1">
      <alignment vertical="center"/>
    </xf>
    <xf numFmtId="1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166" fontId="12" fillId="0" borderId="0" xfId="2" applyNumberFormat="1" applyFont="1" applyAlignment="1">
      <alignment vertical="center"/>
    </xf>
    <xf numFmtId="1" fontId="12" fillId="0" borderId="0" xfId="2" applyNumberFormat="1" applyFont="1" applyFill="1" applyAlignment="1">
      <alignment horizontal="center" vertical="center"/>
    </xf>
    <xf numFmtId="0" fontId="12" fillId="0" borderId="0" xfId="2" applyFont="1" applyFill="1" applyAlignment="1">
      <alignment vertical="center"/>
    </xf>
    <xf numFmtId="166" fontId="12" fillId="0" borderId="0" xfId="2" applyNumberFormat="1" applyFont="1" applyFill="1" applyAlignment="1">
      <alignment vertical="center"/>
    </xf>
    <xf numFmtId="1" fontId="13" fillId="0" borderId="0" xfId="2" applyNumberFormat="1" applyFont="1" applyFill="1" applyAlignment="1">
      <alignment horizontal="center" vertical="center"/>
    </xf>
    <xf numFmtId="0" fontId="13" fillId="0" borderId="0" xfId="2" applyFont="1" applyFill="1" applyAlignment="1">
      <alignment horizontal="left" vertical="center"/>
    </xf>
    <xf numFmtId="0" fontId="12" fillId="0" borderId="0" xfId="2" applyFont="1" applyFill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12" fillId="0" borderId="0" xfId="2" applyFont="1" applyFill="1" applyBorder="1"/>
    <xf numFmtId="2" fontId="7" fillId="0" borderId="2" xfId="1" applyNumberFormat="1" applyFont="1" applyFill="1" applyBorder="1" applyAlignment="1">
      <alignment horizontal="right" vertical="center" wrapText="1"/>
    </xf>
    <xf numFmtId="2" fontId="7" fillId="2" borderId="2" xfId="2" applyNumberFormat="1" applyFont="1" applyFill="1" applyBorder="1" applyAlignment="1">
      <alignment horizontal="right" vertical="center" wrapText="1"/>
    </xf>
    <xf numFmtId="0" fontId="11" fillId="0" borderId="0" xfId="2" applyFont="1" applyFill="1"/>
    <xf numFmtId="0" fontId="8" fillId="0" borderId="0" xfId="5" applyFont="1" applyFill="1" applyBorder="1" applyAlignment="1">
      <alignment horizontal="center" vertical="top" wrapText="1"/>
    </xf>
    <xf numFmtId="0" fontId="12" fillId="0" borderId="0" xfId="2" applyFont="1" applyFill="1"/>
    <xf numFmtId="3" fontId="7" fillId="0" borderId="2" xfId="2" applyNumberFormat="1" applyFont="1" applyFill="1" applyBorder="1" applyAlignment="1">
      <alignment horizontal="center" vertical="center"/>
    </xf>
    <xf numFmtId="0" fontId="9" fillId="0" borderId="0" xfId="2" applyFont="1" applyFill="1"/>
    <xf numFmtId="0" fontId="7" fillId="0" borderId="2" xfId="2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right" vertical="center" wrapText="1"/>
    </xf>
    <xf numFmtId="171" fontId="12" fillId="0" borderId="0" xfId="2" applyNumberFormat="1" applyFont="1" applyFill="1" applyAlignment="1">
      <alignment horizontal="center" vertical="center"/>
    </xf>
    <xf numFmtId="2" fontId="12" fillId="0" borderId="0" xfId="2" applyNumberFormat="1" applyFont="1" applyFill="1"/>
    <xf numFmtId="167" fontId="12" fillId="0" borderId="0" xfId="2" applyNumberFormat="1" applyFont="1" applyFill="1"/>
    <xf numFmtId="166" fontId="12" fillId="0" borderId="0" xfId="2" applyNumberFormat="1" applyFont="1" applyFill="1"/>
    <xf numFmtId="4" fontId="12" fillId="0" borderId="0" xfId="2" applyNumberFormat="1" applyFont="1" applyFill="1"/>
    <xf numFmtId="0" fontId="7" fillId="0" borderId="2" xfId="2" applyFont="1" applyFill="1" applyBorder="1" applyAlignment="1">
      <alignment horizontal="center" vertical="center" wrapText="1"/>
    </xf>
    <xf numFmtId="1" fontId="53" fillId="0" borderId="2" xfId="0" applyNumberFormat="1" applyFont="1" applyFill="1" applyBorder="1" applyAlignment="1">
      <alignment horizontal="right" vertical="center" wrapText="1"/>
    </xf>
    <xf numFmtId="167" fontId="8" fillId="0" borderId="2" xfId="1" applyNumberFormat="1" applyFont="1" applyFill="1" applyBorder="1" applyAlignment="1">
      <alignment horizontal="right" vertical="center" wrapText="1"/>
    </xf>
    <xf numFmtId="167" fontId="53" fillId="0" borderId="2" xfId="0" applyNumberFormat="1" applyFont="1" applyFill="1" applyBorder="1" applyAlignment="1">
      <alignment horizontal="right" vertical="center" wrapText="1"/>
    </xf>
    <xf numFmtId="2" fontId="57" fillId="0" borderId="0" xfId="2" applyNumberFormat="1" applyFont="1" applyFill="1" applyAlignment="1">
      <alignment horizontal="center" vertical="center"/>
    </xf>
    <xf numFmtId="0" fontId="57" fillId="0" borderId="0" xfId="3" applyFont="1" applyFill="1" applyBorder="1" applyAlignment="1">
      <alignment horizontal="center" vertical="center" wrapText="1"/>
    </xf>
    <xf numFmtId="0" fontId="55" fillId="0" borderId="0" xfId="2" applyFont="1" applyFill="1" applyAlignment="1">
      <alignment horizontal="center" vertical="center"/>
    </xf>
    <xf numFmtId="0" fontId="57" fillId="0" borderId="0" xfId="2" applyFont="1" applyFill="1" applyBorder="1" applyAlignment="1">
      <alignment vertical="center"/>
    </xf>
    <xf numFmtId="0" fontId="55" fillId="0" borderId="0" xfId="2" applyFont="1" applyFill="1" applyBorder="1" applyAlignment="1">
      <alignment horizontal="center" vertical="center"/>
    </xf>
    <xf numFmtId="1" fontId="59" fillId="0" borderId="2" xfId="2" applyNumberFormat="1" applyFont="1" applyFill="1" applyBorder="1" applyAlignment="1">
      <alignment horizontal="center" vertical="center"/>
    </xf>
    <xf numFmtId="0" fontId="59" fillId="0" borderId="2" xfId="4" applyFont="1" applyFill="1" applyBorder="1" applyAlignment="1">
      <alignment horizontal="center" vertical="center" wrapText="1"/>
    </xf>
    <xf numFmtId="1" fontId="58" fillId="0" borderId="2" xfId="1" applyNumberFormat="1" applyFont="1" applyFill="1" applyBorder="1" applyAlignment="1">
      <alignment horizontal="center" vertical="center"/>
    </xf>
    <xf numFmtId="49" fontId="58" fillId="0" borderId="2" xfId="1" applyNumberFormat="1" applyFont="1" applyFill="1" applyBorder="1" applyAlignment="1">
      <alignment horizontal="center" vertical="center" wrapText="1"/>
    </xf>
    <xf numFmtId="49" fontId="58" fillId="0" borderId="2" xfId="1" applyNumberFormat="1" applyFont="1" applyFill="1" applyBorder="1" applyAlignment="1">
      <alignment horizontal="center" vertical="center"/>
    </xf>
    <xf numFmtId="1" fontId="58" fillId="0" borderId="2" xfId="2" applyNumberFormat="1" applyFont="1" applyFill="1" applyBorder="1" applyAlignment="1">
      <alignment horizontal="center" vertical="center"/>
    </xf>
    <xf numFmtId="0" fontId="58" fillId="0" borderId="2" xfId="2" applyFont="1" applyFill="1" applyBorder="1" applyAlignment="1">
      <alignment horizontal="left" vertical="center" wrapText="1"/>
    </xf>
    <xf numFmtId="0" fontId="58" fillId="0" borderId="2" xfId="2" applyFont="1" applyFill="1" applyBorder="1" applyAlignment="1">
      <alignment horizontal="center" vertical="center" wrapText="1"/>
    </xf>
    <xf numFmtId="4" fontId="58" fillId="0" borderId="2" xfId="1" applyNumberFormat="1" applyFont="1" applyFill="1" applyBorder="1" applyAlignment="1">
      <alignment horizontal="right" vertical="center"/>
    </xf>
    <xf numFmtId="4" fontId="58" fillId="0" borderId="2" xfId="1" applyNumberFormat="1" applyFont="1" applyFill="1" applyBorder="1" applyAlignment="1">
      <alignment horizontal="right" vertical="center" wrapText="1"/>
    </xf>
    <xf numFmtId="167" fontId="57" fillId="0" borderId="2" xfId="2" applyNumberFormat="1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left" vertical="center" wrapText="1" indent="2"/>
    </xf>
    <xf numFmtId="41" fontId="57" fillId="0" borderId="2" xfId="1" applyNumberFormat="1" applyFont="1" applyFill="1" applyBorder="1" applyAlignment="1">
      <alignment horizontal="center" vertical="center"/>
    </xf>
    <xf numFmtId="4" fontId="57" fillId="0" borderId="2" xfId="2" applyNumberFormat="1" applyFont="1" applyFill="1" applyBorder="1" applyAlignment="1">
      <alignment horizontal="right" vertical="center" wrapText="1"/>
    </xf>
    <xf numFmtId="4" fontId="57" fillId="0" borderId="2" xfId="1" applyNumberFormat="1" applyFont="1" applyFill="1" applyBorder="1" applyAlignment="1">
      <alignment horizontal="right" vertical="center"/>
    </xf>
    <xf numFmtId="167" fontId="60" fillId="0" borderId="2" xfId="0" applyNumberFormat="1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right" vertical="center" wrapText="1" indent="4"/>
    </xf>
    <xf numFmtId="41" fontId="60" fillId="0" borderId="2" xfId="1" applyNumberFormat="1" applyFont="1" applyFill="1" applyBorder="1" applyAlignment="1">
      <alignment horizontal="center" vertical="center"/>
    </xf>
    <xf numFmtId="4" fontId="60" fillId="0" borderId="2" xfId="1" applyNumberFormat="1" applyFont="1" applyFill="1" applyBorder="1" applyAlignment="1">
      <alignment horizontal="right" vertical="center"/>
    </xf>
    <xf numFmtId="166" fontId="60" fillId="0" borderId="2" xfId="2" applyNumberFormat="1" applyFont="1" applyFill="1" applyBorder="1" applyAlignment="1">
      <alignment horizontal="right" vertical="center" wrapText="1"/>
    </xf>
    <xf numFmtId="165" fontId="60" fillId="0" borderId="2" xfId="2" applyNumberFormat="1" applyFont="1" applyFill="1" applyBorder="1" applyAlignment="1">
      <alignment horizontal="center" vertical="center" wrapText="1"/>
    </xf>
    <xf numFmtId="4" fontId="61" fillId="0" borderId="2" xfId="2" applyNumberFormat="1" applyFont="1" applyFill="1" applyBorder="1" applyAlignment="1">
      <alignment horizontal="right" vertical="center" wrapText="1"/>
    </xf>
    <xf numFmtId="0" fontId="60" fillId="0" borderId="2" xfId="0" applyFont="1" applyFill="1" applyBorder="1" applyAlignment="1">
      <alignment horizontal="center" vertical="center" wrapText="1"/>
    </xf>
    <xf numFmtId="4" fontId="60" fillId="0" borderId="2" xfId="2" applyNumberFormat="1" applyFont="1" applyFill="1" applyBorder="1" applyAlignment="1">
      <alignment horizontal="right" vertical="center" wrapText="1"/>
    </xf>
    <xf numFmtId="173" fontId="62" fillId="0" borderId="2" xfId="2" applyNumberFormat="1" applyFont="1" applyFill="1" applyBorder="1" applyAlignment="1">
      <alignment horizontal="center" vertical="center" wrapText="1"/>
    </xf>
    <xf numFmtId="172" fontId="63" fillId="0" borderId="2" xfId="2" applyNumberFormat="1" applyFont="1" applyFill="1" applyBorder="1" applyAlignment="1">
      <alignment horizontal="right" vertical="center" wrapText="1"/>
    </xf>
    <xf numFmtId="2" fontId="58" fillId="0" borderId="2" xfId="2" applyNumberFormat="1" applyFont="1" applyFill="1" applyBorder="1" applyAlignment="1">
      <alignment horizontal="right" vertical="center" wrapText="1"/>
    </xf>
    <xf numFmtId="167" fontId="57" fillId="0" borderId="2" xfId="0" applyNumberFormat="1" applyFont="1" applyFill="1" applyBorder="1" applyAlignment="1">
      <alignment horizontal="center" vertical="center" wrapText="1"/>
    </xf>
    <xf numFmtId="0" fontId="60" fillId="0" borderId="2" xfId="2" applyFont="1" applyFill="1" applyBorder="1" applyAlignment="1">
      <alignment horizontal="center" vertical="center"/>
    </xf>
    <xf numFmtId="3" fontId="60" fillId="0" borderId="2" xfId="1" applyNumberFormat="1" applyFont="1" applyFill="1" applyBorder="1" applyAlignment="1">
      <alignment horizontal="center" vertical="center" wrapText="1"/>
    </xf>
    <xf numFmtId="0" fontId="57" fillId="0" borderId="2" xfId="2" applyFont="1" applyFill="1" applyBorder="1" applyAlignment="1">
      <alignment horizontal="center" vertical="center"/>
    </xf>
    <xf numFmtId="4" fontId="57" fillId="0" borderId="2" xfId="1" applyNumberFormat="1" applyFont="1" applyFill="1" applyBorder="1" applyAlignment="1">
      <alignment horizontal="center" vertical="center" wrapText="1"/>
    </xf>
    <xf numFmtId="166" fontId="57" fillId="0" borderId="2" xfId="2" applyNumberFormat="1" applyFont="1" applyFill="1" applyBorder="1" applyAlignment="1">
      <alignment horizontal="right" vertical="center" wrapText="1"/>
    </xf>
    <xf numFmtId="166" fontId="60" fillId="0" borderId="2" xfId="1" applyNumberFormat="1" applyFont="1" applyFill="1" applyBorder="1" applyAlignment="1">
      <alignment horizontal="right" vertical="center"/>
    </xf>
    <xf numFmtId="166" fontId="60" fillId="0" borderId="2" xfId="1" applyNumberFormat="1" applyFont="1" applyFill="1" applyBorder="1" applyAlignment="1">
      <alignment horizontal="center" vertical="center"/>
    </xf>
    <xf numFmtId="166" fontId="57" fillId="0" borderId="2" xfId="2" applyNumberFormat="1" applyFont="1" applyFill="1" applyBorder="1" applyAlignment="1">
      <alignment horizontal="center" vertical="center" wrapText="1"/>
    </xf>
    <xf numFmtId="3" fontId="57" fillId="0" borderId="2" xfId="1" applyNumberFormat="1" applyFont="1" applyFill="1" applyBorder="1" applyAlignment="1">
      <alignment horizontal="center" vertical="center" wrapText="1"/>
    </xf>
    <xf numFmtId="4" fontId="60" fillId="0" borderId="2" xfId="2" applyNumberFormat="1" applyFont="1" applyFill="1" applyBorder="1" applyAlignment="1">
      <alignment horizontal="center" vertical="center" wrapText="1"/>
    </xf>
    <xf numFmtId="4" fontId="60" fillId="0" borderId="2" xfId="1" applyNumberFormat="1" applyFont="1" applyFill="1" applyBorder="1" applyAlignment="1">
      <alignment horizontal="center" vertical="center" wrapText="1"/>
    </xf>
    <xf numFmtId="3" fontId="60" fillId="0" borderId="2" xfId="2" applyNumberFormat="1" applyFont="1" applyFill="1" applyBorder="1" applyAlignment="1">
      <alignment horizontal="center" vertical="center" wrapText="1"/>
    </xf>
    <xf numFmtId="2" fontId="57" fillId="0" borderId="2" xfId="0" applyNumberFormat="1" applyFont="1" applyFill="1" applyBorder="1" applyAlignment="1">
      <alignment horizontal="center" vertical="center" wrapText="1"/>
    </xf>
    <xf numFmtId="3" fontId="57" fillId="0" borderId="2" xfId="2" applyNumberFormat="1" applyFont="1" applyFill="1" applyBorder="1" applyAlignment="1">
      <alignment horizontal="right" vertical="center" wrapText="1"/>
    </xf>
    <xf numFmtId="3" fontId="57" fillId="0" borderId="2" xfId="2" applyNumberFormat="1" applyFont="1" applyFill="1" applyBorder="1" applyAlignment="1">
      <alignment horizontal="center" vertical="center" wrapText="1"/>
    </xf>
    <xf numFmtId="4" fontId="57" fillId="0" borderId="2" xfId="1" applyNumberFormat="1" applyFont="1" applyFill="1" applyBorder="1" applyAlignment="1">
      <alignment horizontal="center" vertical="center"/>
    </xf>
    <xf numFmtId="2" fontId="60" fillId="0" borderId="2" xfId="0" applyNumberFormat="1" applyFont="1" applyFill="1" applyBorder="1" applyAlignment="1">
      <alignment horizontal="center" vertical="center" wrapText="1"/>
    </xf>
    <xf numFmtId="4" fontId="60" fillId="0" borderId="2" xfId="1" applyNumberFormat="1" applyFont="1" applyFill="1" applyBorder="1" applyAlignment="1">
      <alignment horizontal="center" vertical="center"/>
    </xf>
    <xf numFmtId="3" fontId="60" fillId="0" borderId="2" xfId="1" applyNumberFormat="1" applyFont="1" applyFill="1" applyBorder="1" applyAlignment="1">
      <alignment horizontal="center" vertical="center"/>
    </xf>
    <xf numFmtId="4" fontId="57" fillId="0" borderId="2" xfId="2" applyNumberFormat="1" applyFont="1" applyFill="1" applyBorder="1" applyAlignment="1">
      <alignment horizontal="center" vertical="center" wrapText="1"/>
    </xf>
    <xf numFmtId="3" fontId="57" fillId="0" borderId="2" xfId="1" applyNumberFormat="1" applyFont="1" applyFill="1" applyBorder="1" applyAlignment="1">
      <alignment horizontal="center" vertical="center"/>
    </xf>
    <xf numFmtId="0" fontId="55" fillId="0" borderId="2" xfId="2" applyFont="1" applyFill="1" applyBorder="1" applyAlignment="1">
      <alignment horizontal="right" vertical="center"/>
    </xf>
    <xf numFmtId="3" fontId="55" fillId="0" borderId="2" xfId="1" applyNumberFormat="1" applyFont="1" applyFill="1" applyBorder="1" applyAlignment="1">
      <alignment horizontal="right" vertical="center" wrapText="1"/>
    </xf>
    <xf numFmtId="0" fontId="57" fillId="0" borderId="2" xfId="2" applyFont="1" applyFill="1" applyBorder="1" applyAlignment="1">
      <alignment horizontal="right" vertical="center"/>
    </xf>
    <xf numFmtId="4" fontId="57" fillId="0" borderId="2" xfId="1" applyNumberFormat="1" applyFont="1" applyFill="1" applyBorder="1" applyAlignment="1">
      <alignment horizontal="right" vertical="center" wrapText="1"/>
    </xf>
    <xf numFmtId="4" fontId="60" fillId="0" borderId="2" xfId="1" applyNumberFormat="1" applyFont="1" applyFill="1" applyBorder="1" applyAlignment="1">
      <alignment horizontal="right" vertical="center" wrapText="1"/>
    </xf>
    <xf numFmtId="3" fontId="57" fillId="0" borderId="2" xfId="1" applyNumberFormat="1" applyFont="1" applyFill="1" applyBorder="1" applyAlignment="1">
      <alignment horizontal="right" vertical="center" wrapText="1"/>
    </xf>
    <xf numFmtId="0" fontId="55" fillId="0" borderId="2" xfId="2" applyFont="1" applyFill="1" applyBorder="1" applyAlignment="1">
      <alignment horizontal="center" vertical="center"/>
    </xf>
    <xf numFmtId="3" fontId="55" fillId="0" borderId="2" xfId="1" applyNumberFormat="1" applyFont="1" applyFill="1" applyBorder="1" applyAlignment="1">
      <alignment horizontal="center" vertical="center" wrapText="1"/>
    </xf>
    <xf numFmtId="166" fontId="57" fillId="0" borderId="2" xfId="1" applyNumberFormat="1" applyFont="1" applyFill="1" applyBorder="1" applyAlignment="1">
      <alignment horizontal="right" vertical="center" wrapText="1"/>
    </xf>
    <xf numFmtId="1" fontId="58" fillId="2" borderId="2" xfId="2" applyNumberFormat="1" applyFont="1" applyFill="1" applyBorder="1" applyAlignment="1">
      <alignment horizontal="center" vertical="center"/>
    </xf>
    <xf numFmtId="0" fontId="58" fillId="2" borderId="2" xfId="2" applyFont="1" applyFill="1" applyBorder="1" applyAlignment="1">
      <alignment horizontal="center" vertical="center" wrapText="1"/>
    </xf>
    <xf numFmtId="0" fontId="58" fillId="2" borderId="2" xfId="2" applyFont="1" applyFill="1" applyBorder="1" applyAlignment="1">
      <alignment horizontal="center" vertical="center"/>
    </xf>
    <xf numFmtId="166" fontId="58" fillId="2" borderId="2" xfId="2" applyNumberFormat="1" applyFont="1" applyFill="1" applyBorder="1" applyAlignment="1">
      <alignment horizontal="right" vertical="center" wrapText="1"/>
    </xf>
    <xf numFmtId="2" fontId="58" fillId="2" borderId="2" xfId="2" applyNumberFormat="1" applyFont="1" applyFill="1" applyBorder="1" applyAlignment="1">
      <alignment horizontal="right" vertical="center" wrapText="1"/>
    </xf>
    <xf numFmtId="1" fontId="54" fillId="0" borderId="0" xfId="2" applyNumberFormat="1" applyFont="1" applyAlignment="1">
      <alignment horizontal="center" vertical="center"/>
    </xf>
    <xf numFmtId="0" fontId="54" fillId="0" borderId="0" xfId="2" applyFont="1" applyAlignment="1">
      <alignment vertical="center" wrapText="1"/>
    </xf>
    <xf numFmtId="0" fontId="54" fillId="0" borderId="0" xfId="2" applyFont="1" applyAlignment="1">
      <alignment horizontal="center" vertical="center"/>
    </xf>
    <xf numFmtId="0" fontId="54" fillId="0" borderId="0" xfId="2" applyFont="1" applyAlignment="1">
      <alignment vertical="center"/>
    </xf>
    <xf numFmtId="0" fontId="66" fillId="0" borderId="2" xfId="2" applyFont="1" applyBorder="1" applyAlignment="1">
      <alignment horizontal="center" vertical="center"/>
    </xf>
    <xf numFmtId="0" fontId="58" fillId="0" borderId="2" xfId="4" applyFont="1" applyBorder="1" applyAlignment="1">
      <alignment horizontal="center" vertical="center" wrapText="1"/>
    </xf>
    <xf numFmtId="0" fontId="66" fillId="0" borderId="2" xfId="2" applyFont="1" applyFill="1" applyBorder="1" applyAlignment="1">
      <alignment horizontal="center" vertical="center"/>
    </xf>
    <xf numFmtId="0" fontId="58" fillId="0" borderId="2" xfId="4" applyFont="1" applyFill="1" applyBorder="1" applyAlignment="1">
      <alignment horizontal="center" vertical="center" wrapText="1"/>
    </xf>
    <xf numFmtId="1" fontId="66" fillId="2" borderId="2" xfId="1" applyNumberFormat="1" applyFont="1" applyFill="1" applyBorder="1" applyAlignment="1">
      <alignment horizontal="center" vertical="center"/>
    </xf>
    <xf numFmtId="49" fontId="66" fillId="2" borderId="2" xfId="1" applyNumberFormat="1" applyFont="1" applyFill="1" applyBorder="1" applyAlignment="1">
      <alignment horizontal="center" vertical="center" wrapText="1"/>
    </xf>
    <xf numFmtId="49" fontId="66" fillId="2" borderId="2" xfId="1" applyNumberFormat="1" applyFont="1" applyFill="1" applyBorder="1" applyAlignment="1">
      <alignment horizontal="center" vertical="center"/>
    </xf>
    <xf numFmtId="1" fontId="66" fillId="0" borderId="2" xfId="2" applyNumberFormat="1" applyFont="1" applyFill="1" applyBorder="1" applyAlignment="1">
      <alignment horizontal="center" vertical="center"/>
    </xf>
    <xf numFmtId="0" fontId="66" fillId="0" borderId="2" xfId="2" applyFont="1" applyFill="1" applyBorder="1" applyAlignment="1">
      <alignment horizontal="left" vertical="center" wrapText="1"/>
    </xf>
    <xf numFmtId="0" fontId="54" fillId="0" borderId="2" xfId="2" applyFont="1" applyFill="1" applyBorder="1" applyAlignment="1">
      <alignment horizontal="right" vertical="center"/>
    </xf>
    <xf numFmtId="168" fontId="54" fillId="0" borderId="2" xfId="1" applyNumberFormat="1" applyFont="1" applyFill="1" applyBorder="1" applyAlignment="1">
      <alignment horizontal="right" vertical="center" wrapText="1"/>
    </xf>
    <xf numFmtId="167" fontId="65" fillId="0" borderId="2" xfId="2" applyNumberFormat="1" applyFont="1" applyFill="1" applyBorder="1" applyAlignment="1">
      <alignment horizontal="center" vertical="center"/>
    </xf>
    <xf numFmtId="0" fontId="65" fillId="0" borderId="2" xfId="0" applyFont="1" applyFill="1" applyBorder="1" applyAlignment="1">
      <alignment horizontal="left" vertical="center" wrapText="1" indent="2"/>
    </xf>
    <xf numFmtId="0" fontId="65" fillId="0" borderId="2" xfId="2" applyFont="1" applyFill="1" applyBorder="1" applyAlignment="1">
      <alignment horizontal="right" vertical="center"/>
    </xf>
    <xf numFmtId="168" fontId="65" fillId="0" borderId="2" xfId="1" applyNumberFormat="1" applyFont="1" applyFill="1" applyBorder="1" applyAlignment="1">
      <alignment horizontal="right" vertical="center" wrapText="1"/>
    </xf>
    <xf numFmtId="4" fontId="65" fillId="0" borderId="2" xfId="1" applyNumberFormat="1" applyFont="1" applyFill="1" applyBorder="1" applyAlignment="1">
      <alignment horizontal="right" vertical="center" wrapText="1"/>
    </xf>
    <xf numFmtId="167" fontId="67" fillId="0" borderId="2" xfId="0" applyNumberFormat="1" applyFont="1" applyFill="1" applyBorder="1" applyAlignment="1">
      <alignment horizontal="center" vertical="center" wrapText="1"/>
    </xf>
    <xf numFmtId="0" fontId="67" fillId="0" borderId="2" xfId="2" applyFont="1" applyFill="1" applyBorder="1" applyAlignment="1">
      <alignment horizontal="right" vertical="center"/>
    </xf>
    <xf numFmtId="168" fontId="67" fillId="0" borderId="2" xfId="1" applyNumberFormat="1" applyFont="1" applyFill="1" applyBorder="1" applyAlignment="1">
      <alignment horizontal="right" vertical="center" wrapText="1"/>
    </xf>
    <xf numFmtId="166" fontId="60" fillId="0" borderId="2" xfId="1" applyNumberFormat="1" applyFont="1" applyFill="1" applyBorder="1" applyAlignment="1">
      <alignment horizontal="right" vertical="center" wrapText="1"/>
    </xf>
    <xf numFmtId="0" fontId="67" fillId="0" borderId="2" xfId="2" applyFont="1" applyFill="1" applyBorder="1" applyAlignment="1">
      <alignment horizontal="center" vertical="center"/>
    </xf>
    <xf numFmtId="4" fontId="67" fillId="0" borderId="2" xfId="1" applyNumberFormat="1" applyFont="1" applyFill="1" applyBorder="1" applyAlignment="1">
      <alignment horizontal="right" vertical="center" wrapText="1"/>
    </xf>
    <xf numFmtId="168" fontId="60" fillId="0" borderId="2" xfId="1" applyNumberFormat="1" applyFont="1" applyFill="1" applyBorder="1" applyAlignment="1">
      <alignment horizontal="right" vertical="center" wrapText="1"/>
    </xf>
    <xf numFmtId="1" fontId="66" fillId="2" borderId="2" xfId="2" applyNumberFormat="1" applyFont="1" applyFill="1" applyBorder="1" applyAlignment="1">
      <alignment horizontal="center" vertical="center"/>
    </xf>
    <xf numFmtId="0" fontId="66" fillId="2" borderId="2" xfId="2" applyFont="1" applyFill="1" applyBorder="1" applyAlignment="1">
      <alignment horizontal="center" vertical="center" wrapText="1"/>
    </xf>
    <xf numFmtId="0" fontId="66" fillId="2" borderId="2" xfId="2" applyFont="1" applyFill="1" applyBorder="1" applyAlignment="1">
      <alignment horizontal="center" vertical="center"/>
    </xf>
    <xf numFmtId="168" fontId="66" fillId="2" borderId="2" xfId="2" applyNumberFormat="1" applyFont="1" applyFill="1" applyBorder="1" applyAlignment="1">
      <alignment horizontal="right" vertical="center" wrapText="1"/>
    </xf>
    <xf numFmtId="2" fontId="66" fillId="2" borderId="2" xfId="2" applyNumberFormat="1" applyFont="1" applyFill="1" applyBorder="1" applyAlignment="1">
      <alignment horizontal="right" vertical="center" wrapText="1"/>
    </xf>
    <xf numFmtId="0" fontId="68" fillId="0" borderId="0" xfId="2" applyFont="1" applyFill="1" applyAlignment="1">
      <alignment horizontal="center" vertical="center"/>
    </xf>
    <xf numFmtId="0" fontId="62" fillId="0" borderId="0" xfId="2" applyFont="1" applyFill="1" applyAlignment="1">
      <alignment horizontal="center" vertical="center"/>
    </xf>
    <xf numFmtId="0" fontId="69" fillId="0" borderId="0" xfId="2" applyFont="1" applyFill="1" applyAlignment="1">
      <alignment horizontal="center" vertical="center"/>
    </xf>
    <xf numFmtId="0" fontId="55" fillId="0" borderId="0" xfId="2" applyFont="1" applyFill="1" applyAlignment="1">
      <alignment vertical="center"/>
    </xf>
    <xf numFmtId="2" fontId="55" fillId="0" borderId="0" xfId="2" applyNumberFormat="1" applyFont="1" applyFill="1" applyAlignment="1">
      <alignment horizontal="center" vertical="center"/>
    </xf>
    <xf numFmtId="0" fontId="68" fillId="0" borderId="0" xfId="2" applyFont="1" applyFill="1" applyBorder="1"/>
    <xf numFmtId="49" fontId="55" fillId="0" borderId="0" xfId="2" applyNumberFormat="1" applyFont="1" applyFill="1"/>
    <xf numFmtId="0" fontId="57" fillId="0" borderId="0" xfId="2" applyFont="1" applyFill="1" applyAlignment="1">
      <alignment horizontal="left" wrapText="1"/>
    </xf>
    <xf numFmtId="0" fontId="55" fillId="0" borderId="0" xfId="2" applyFont="1" applyFill="1" applyAlignment="1">
      <alignment horizontal="center"/>
    </xf>
    <xf numFmtId="0" fontId="55" fillId="0" borderId="0" xfId="2" applyFont="1" applyFill="1" applyBorder="1"/>
    <xf numFmtId="0" fontId="62" fillId="0" borderId="0" xfId="2" applyFont="1" applyFill="1" applyBorder="1"/>
    <xf numFmtId="49" fontId="58" fillId="0" borderId="2" xfId="2" applyNumberFormat="1" applyFont="1" applyFill="1" applyBorder="1" applyAlignment="1">
      <alignment horizontal="center" vertical="center" wrapText="1"/>
    </xf>
    <xf numFmtId="0" fontId="58" fillId="0" borderId="2" xfId="2" applyFont="1" applyFill="1" applyBorder="1" applyAlignment="1">
      <alignment vertical="center" wrapText="1"/>
    </xf>
    <xf numFmtId="1" fontId="58" fillId="0" borderId="2" xfId="1" applyNumberFormat="1" applyFont="1" applyFill="1" applyBorder="1" applyAlignment="1">
      <alignment horizontal="right" vertical="center" wrapText="1"/>
    </xf>
    <xf numFmtId="2" fontId="58" fillId="0" borderId="2" xfId="1" applyNumberFormat="1" applyFont="1" applyFill="1" applyBorder="1" applyAlignment="1">
      <alignment horizontal="right" vertical="center" wrapText="1"/>
    </xf>
    <xf numFmtId="0" fontId="57" fillId="0" borderId="2" xfId="0" applyFont="1" applyFill="1" applyBorder="1" applyAlignment="1">
      <alignment horizontal="center" vertical="center" wrapText="1"/>
    </xf>
    <xf numFmtId="1" fontId="57" fillId="0" borderId="2" xfId="2" applyNumberFormat="1" applyFont="1" applyFill="1" applyBorder="1" applyAlignment="1">
      <alignment vertical="center"/>
    </xf>
    <xf numFmtId="2" fontId="57" fillId="0" borderId="2" xfId="2" applyNumberFormat="1" applyFont="1" applyFill="1" applyBorder="1" applyAlignment="1">
      <alignment vertical="center"/>
    </xf>
    <xf numFmtId="0" fontId="69" fillId="0" borderId="0" xfId="2" applyFont="1" applyFill="1" applyBorder="1"/>
    <xf numFmtId="1" fontId="57" fillId="0" borderId="2" xfId="1" applyNumberFormat="1" applyFont="1" applyFill="1" applyBorder="1" applyAlignment="1">
      <alignment horizontal="right" vertical="center" wrapText="1"/>
    </xf>
    <xf numFmtId="2" fontId="57" fillId="0" borderId="2" xfId="1" applyNumberFormat="1" applyFont="1" applyFill="1" applyBorder="1" applyAlignment="1">
      <alignment horizontal="right" vertical="center" wrapText="1"/>
    </xf>
    <xf numFmtId="0" fontId="69" fillId="0" borderId="0" xfId="2" applyFont="1" applyFill="1" applyBorder="1" applyAlignment="1">
      <alignment vertical="center"/>
    </xf>
    <xf numFmtId="167" fontId="57" fillId="0" borderId="2" xfId="1" applyNumberFormat="1" applyFont="1" applyFill="1" applyBorder="1" applyAlignment="1">
      <alignment horizontal="right" vertical="center" wrapText="1"/>
    </xf>
    <xf numFmtId="2" fontId="57" fillId="0" borderId="2" xfId="2" applyNumberFormat="1" applyFont="1" applyFill="1" applyBorder="1" applyAlignment="1">
      <alignment horizontal="center" vertical="center"/>
    </xf>
    <xf numFmtId="169" fontId="58" fillId="0" borderId="2" xfId="2" applyNumberFormat="1" applyFont="1" applyFill="1" applyBorder="1" applyAlignment="1">
      <alignment horizontal="right" vertical="center" wrapText="1"/>
    </xf>
    <xf numFmtId="170" fontId="58" fillId="0" borderId="2" xfId="2" applyNumberFormat="1" applyFont="1" applyFill="1" applyBorder="1" applyAlignment="1">
      <alignment horizontal="right" vertical="center" wrapText="1"/>
    </xf>
    <xf numFmtId="170" fontId="58" fillId="0" borderId="2" xfId="1" applyNumberFormat="1" applyFont="1" applyFill="1" applyBorder="1" applyAlignment="1">
      <alignment horizontal="right" vertical="center" wrapText="1"/>
    </xf>
    <xf numFmtId="0" fontId="55" fillId="0" borderId="0" xfId="2" applyFont="1" applyAlignment="1">
      <alignment vertical="center"/>
    </xf>
    <xf numFmtId="0" fontId="58" fillId="0" borderId="0" xfId="2" applyFont="1" applyFill="1" applyBorder="1" applyAlignment="1">
      <alignment horizontal="center" vertical="center"/>
    </xf>
    <xf numFmtId="0" fontId="58" fillId="0" borderId="0" xfId="2" applyFont="1" applyFill="1" applyBorder="1" applyAlignment="1">
      <alignment horizontal="center" vertical="center" wrapText="1"/>
    </xf>
    <xf numFmtId="0" fontId="57" fillId="0" borderId="0" xfId="2" applyFont="1" applyFill="1" applyBorder="1" applyAlignment="1">
      <alignment horizontal="center" vertical="center"/>
    </xf>
    <xf numFmtId="0" fontId="55" fillId="0" borderId="0" xfId="2" applyFont="1" applyFill="1" applyBorder="1" applyAlignment="1">
      <alignment horizontal="center"/>
    </xf>
    <xf numFmtId="1" fontId="58" fillId="0" borderId="0" xfId="2" applyNumberFormat="1" applyFont="1" applyFill="1" applyBorder="1" applyAlignment="1">
      <alignment horizontal="center" vertical="center"/>
    </xf>
    <xf numFmtId="166" fontId="58" fillId="0" borderId="0" xfId="2" applyNumberFormat="1" applyFont="1" applyFill="1" applyBorder="1" applyAlignment="1">
      <alignment horizontal="right" vertical="center" wrapText="1"/>
    </xf>
    <xf numFmtId="2" fontId="58" fillId="0" borderId="0" xfId="2" applyNumberFormat="1" applyFont="1" applyFill="1" applyBorder="1" applyAlignment="1">
      <alignment horizontal="right" vertical="center" wrapText="1"/>
    </xf>
    <xf numFmtId="0" fontId="68" fillId="0" borderId="0" xfId="4" applyFont="1" applyFill="1"/>
    <xf numFmtId="0" fontId="59" fillId="0" borderId="0" xfId="5" applyFont="1" applyFill="1" applyBorder="1" applyAlignment="1">
      <alignment horizontal="center" vertical="top" wrapText="1"/>
    </xf>
    <xf numFmtId="0" fontId="57" fillId="0" borderId="0" xfId="4" applyFont="1" applyFill="1"/>
    <xf numFmtId="0" fontId="57" fillId="0" borderId="0" xfId="4" applyFont="1" applyFill="1" applyAlignment="1">
      <alignment horizontal="center" vertical="center"/>
    </xf>
    <xf numFmtId="0" fontId="62" fillId="0" borderId="0" xfId="4" applyFont="1" applyFill="1"/>
    <xf numFmtId="49" fontId="66" fillId="0" borderId="2" xfId="2" applyNumberFormat="1" applyFont="1" applyFill="1" applyBorder="1" applyAlignment="1">
      <alignment horizontal="center" vertical="center" wrapText="1"/>
    </xf>
    <xf numFmtId="0" fontId="66" fillId="0" borderId="2" xfId="2" applyFont="1" applyFill="1" applyBorder="1" applyAlignment="1">
      <alignment horizontal="center" vertical="center" wrapText="1"/>
    </xf>
    <xf numFmtId="1" fontId="54" fillId="0" borderId="2" xfId="0" applyNumberFormat="1" applyFont="1" applyFill="1" applyBorder="1" applyAlignment="1">
      <alignment horizontal="right" vertical="center" wrapText="1"/>
    </xf>
    <xf numFmtId="2" fontId="66" fillId="0" borderId="2" xfId="1" applyNumberFormat="1" applyFont="1" applyFill="1" applyBorder="1" applyAlignment="1">
      <alignment horizontal="right" vertical="center" wrapText="1"/>
    </xf>
    <xf numFmtId="0" fontId="66" fillId="0" borderId="0" xfId="2" applyFont="1" applyFill="1"/>
    <xf numFmtId="0" fontId="54" fillId="0" borderId="0" xfId="2" applyFont="1" applyFill="1"/>
    <xf numFmtId="2" fontId="66" fillId="0" borderId="2" xfId="2" applyNumberFormat="1" applyFont="1" applyFill="1" applyBorder="1" applyAlignment="1">
      <alignment vertical="center"/>
    </xf>
    <xf numFmtId="167" fontId="65" fillId="0" borderId="2" xfId="0" applyNumberFormat="1" applyFont="1" applyFill="1" applyBorder="1" applyAlignment="1">
      <alignment horizontal="center" vertical="center" wrapText="1"/>
    </xf>
    <xf numFmtId="0" fontId="65" fillId="0" borderId="2" xfId="0" applyFont="1" applyFill="1" applyBorder="1" applyAlignment="1">
      <alignment horizontal="center" vertical="center" wrapText="1"/>
    </xf>
    <xf numFmtId="2" fontId="57" fillId="0" borderId="2" xfId="1" applyNumberFormat="1" applyFont="1" applyFill="1" applyBorder="1" applyAlignment="1">
      <alignment horizontal="center" vertical="center" wrapText="1"/>
    </xf>
    <xf numFmtId="0" fontId="65" fillId="0" borderId="2" xfId="2" applyFont="1" applyFill="1" applyBorder="1" applyAlignment="1">
      <alignment horizontal="center" vertical="center"/>
    </xf>
    <xf numFmtId="1" fontId="58" fillId="0" borderId="2" xfId="2" applyNumberFormat="1" applyFont="1" applyFill="1" applyBorder="1" applyAlignment="1">
      <alignment horizontal="right" vertical="center" wrapText="1"/>
    </xf>
    <xf numFmtId="2" fontId="58" fillId="0" borderId="2" xfId="2" applyNumberFormat="1" applyFont="1" applyFill="1" applyBorder="1" applyAlignment="1">
      <alignment vertical="center"/>
    </xf>
    <xf numFmtId="2" fontId="66" fillId="0" borderId="2" xfId="1" applyNumberFormat="1" applyFont="1" applyFill="1" applyBorder="1" applyAlignment="1">
      <alignment horizontal="right" vertical="center"/>
    </xf>
    <xf numFmtId="1" fontId="65" fillId="0" borderId="2" xfId="1" applyNumberFormat="1" applyFont="1" applyFill="1" applyBorder="1" applyAlignment="1">
      <alignment horizontal="center" vertical="center" wrapText="1"/>
    </xf>
    <xf numFmtId="0" fontId="54" fillId="0" borderId="2" xfId="2" applyFont="1" applyFill="1" applyBorder="1" applyAlignment="1">
      <alignment horizontal="center" vertical="center"/>
    </xf>
    <xf numFmtId="2" fontId="65" fillId="0" borderId="2" xfId="1" applyNumberFormat="1" applyFont="1" applyFill="1" applyBorder="1" applyAlignment="1">
      <alignment horizontal="right" vertical="center" wrapText="1"/>
    </xf>
    <xf numFmtId="1" fontId="57" fillId="0" borderId="2" xfId="1" applyNumberFormat="1" applyFont="1" applyFill="1" applyBorder="1" applyAlignment="1">
      <alignment horizontal="center" vertical="center" wrapText="1"/>
    </xf>
    <xf numFmtId="1" fontId="65" fillId="0" borderId="2" xfId="1" applyNumberFormat="1" applyFont="1" applyFill="1" applyBorder="1" applyAlignment="1">
      <alignment horizontal="right" vertical="center" wrapText="1"/>
    </xf>
    <xf numFmtId="0" fontId="54" fillId="0" borderId="0" xfId="2" applyFont="1" applyFill="1" applyAlignment="1">
      <alignment vertical="center"/>
    </xf>
    <xf numFmtId="0" fontId="67" fillId="0" borderId="2" xfId="0" applyFont="1" applyFill="1" applyBorder="1" applyAlignment="1">
      <alignment horizontal="left" vertical="center" wrapText="1" indent="4"/>
    </xf>
    <xf numFmtId="0" fontId="60" fillId="0" borderId="2" xfId="2" applyFont="1" applyFill="1" applyBorder="1" applyAlignment="1">
      <alignment horizontal="center" vertical="center" wrapText="1"/>
    </xf>
    <xf numFmtId="1" fontId="67" fillId="0" borderId="2" xfId="2" applyNumberFormat="1" applyFont="1" applyFill="1" applyBorder="1" applyAlignment="1">
      <alignment horizontal="right" vertical="center" wrapText="1"/>
    </xf>
    <xf numFmtId="167" fontId="67" fillId="0" borderId="2" xfId="2" applyNumberFormat="1" applyFont="1" applyFill="1" applyBorder="1" applyAlignment="1">
      <alignment vertical="center"/>
    </xf>
    <xf numFmtId="2" fontId="67" fillId="0" borderId="2" xfId="2" applyNumberFormat="1" applyFont="1" applyFill="1" applyBorder="1" applyAlignment="1">
      <alignment vertical="center"/>
    </xf>
    <xf numFmtId="2" fontId="65" fillId="0" borderId="2" xfId="2" applyNumberFormat="1" applyFont="1" applyFill="1" applyBorder="1" applyAlignment="1">
      <alignment vertical="center"/>
    </xf>
    <xf numFmtId="0" fontId="60" fillId="0" borderId="2" xfId="0" applyFont="1" applyFill="1" applyBorder="1" applyAlignment="1">
      <alignment horizontal="left" vertical="center" wrapText="1" indent="4"/>
    </xf>
    <xf numFmtId="1" fontId="60" fillId="0" borderId="2" xfId="1" applyNumberFormat="1" applyFont="1" applyFill="1" applyBorder="1" applyAlignment="1">
      <alignment horizontal="right" vertical="center" wrapText="1"/>
    </xf>
    <xf numFmtId="2" fontId="60" fillId="0" borderId="2" xfId="2" applyNumberFormat="1" applyFont="1" applyFill="1" applyBorder="1" applyAlignment="1">
      <alignment vertical="center"/>
    </xf>
    <xf numFmtId="1" fontId="67" fillId="0" borderId="2" xfId="1" applyNumberFormat="1" applyFont="1" applyFill="1" applyBorder="1" applyAlignment="1">
      <alignment horizontal="right" vertical="center" wrapText="1"/>
    </xf>
    <xf numFmtId="1" fontId="60" fillId="0" borderId="2" xfId="2" applyNumberFormat="1" applyFont="1" applyFill="1" applyBorder="1" applyAlignment="1">
      <alignment horizontal="right" vertical="center" wrapText="1"/>
    </xf>
    <xf numFmtId="0" fontId="67" fillId="0" borderId="2" xfId="0" applyFont="1" applyFill="1" applyBorder="1" applyAlignment="1">
      <alignment horizontal="center" vertical="center" wrapText="1"/>
    </xf>
    <xf numFmtId="2" fontId="58" fillId="0" borderId="2" xfId="1" applyNumberFormat="1" applyFont="1" applyFill="1" applyBorder="1" applyAlignment="1">
      <alignment horizontal="right" vertical="center"/>
    </xf>
    <xf numFmtId="0" fontId="54" fillId="0" borderId="2" xfId="0" applyFont="1" applyFill="1" applyBorder="1" applyAlignment="1">
      <alignment horizontal="center" vertical="center" wrapText="1"/>
    </xf>
    <xf numFmtId="1" fontId="66" fillId="0" borderId="2" xfId="2" applyNumberFormat="1" applyFont="1" applyFill="1" applyBorder="1" applyAlignment="1">
      <alignment horizontal="right" vertical="center" wrapText="1"/>
    </xf>
    <xf numFmtId="0" fontId="65" fillId="0" borderId="2" xfId="0" applyFont="1" applyFill="1" applyBorder="1" applyAlignment="1">
      <alignment vertical="center" wrapText="1"/>
    </xf>
    <xf numFmtId="0" fontId="59" fillId="0" borderId="2" xfId="2" applyFont="1" applyFill="1" applyBorder="1" applyAlignment="1">
      <alignment horizontal="center" vertical="center" wrapText="1"/>
    </xf>
    <xf numFmtId="1" fontId="72" fillId="0" borderId="2" xfId="2" applyNumberFormat="1" applyFont="1" applyFill="1" applyBorder="1" applyAlignment="1">
      <alignment horizontal="right" vertical="center" wrapText="1"/>
    </xf>
    <xf numFmtId="1" fontId="59" fillId="0" borderId="2" xfId="2" applyNumberFormat="1" applyFont="1" applyFill="1" applyBorder="1" applyAlignment="1">
      <alignment horizontal="right" vertical="center" wrapText="1"/>
    </xf>
    <xf numFmtId="49" fontId="57" fillId="0" borderId="2" xfId="2" applyNumberFormat="1" applyFont="1" applyFill="1" applyBorder="1" applyAlignment="1">
      <alignment horizontal="center" vertical="center" wrapText="1"/>
    </xf>
    <xf numFmtId="167" fontId="65" fillId="0" borderId="2" xfId="2" applyNumberFormat="1" applyFont="1" applyFill="1" applyBorder="1" applyAlignment="1">
      <alignment vertical="center"/>
    </xf>
    <xf numFmtId="167" fontId="72" fillId="0" borderId="2" xfId="2" applyNumberFormat="1" applyFont="1" applyFill="1" applyBorder="1" applyAlignment="1">
      <alignment horizontal="right" vertical="center" wrapText="1"/>
    </xf>
    <xf numFmtId="167" fontId="59" fillId="0" borderId="2" xfId="2" applyNumberFormat="1" applyFont="1" applyFill="1" applyBorder="1" applyAlignment="1">
      <alignment horizontal="right" vertical="center" wrapText="1"/>
    </xf>
    <xf numFmtId="0" fontId="58" fillId="0" borderId="2" xfId="0" applyFont="1" applyFill="1" applyBorder="1" applyAlignment="1">
      <alignment horizontal="center" vertical="center" wrapText="1"/>
    </xf>
    <xf numFmtId="2" fontId="58" fillId="0" borderId="2" xfId="2" applyNumberFormat="1" applyFont="1" applyFill="1" applyBorder="1" applyAlignment="1">
      <alignment horizontal="right" vertical="center"/>
    </xf>
    <xf numFmtId="2" fontId="65" fillId="0" borderId="2" xfId="0" applyNumberFormat="1" applyFont="1" applyFill="1" applyBorder="1" applyAlignment="1">
      <alignment horizontal="center" vertical="center" wrapText="1"/>
    </xf>
    <xf numFmtId="0" fontId="66" fillId="0" borderId="0" xfId="2" applyFont="1" applyFill="1" applyBorder="1" applyAlignment="1">
      <alignment horizontal="center" vertical="center"/>
    </xf>
    <xf numFmtId="0" fontId="66" fillId="0" borderId="0" xfId="2" applyFont="1" applyFill="1" applyBorder="1" applyAlignment="1">
      <alignment horizontal="center" vertical="center" wrapText="1"/>
    </xf>
    <xf numFmtId="0" fontId="54" fillId="0" borderId="0" xfId="2" applyFont="1" applyFill="1" applyBorder="1"/>
    <xf numFmtId="167" fontId="54" fillId="0" borderId="0" xfId="2" applyNumberFormat="1" applyFont="1" applyFill="1"/>
    <xf numFmtId="167" fontId="54" fillId="0" borderId="0" xfId="2" applyNumberFormat="1" applyFont="1" applyFill="1" applyBorder="1"/>
    <xf numFmtId="0" fontId="73" fillId="0" borderId="2" xfId="0" applyFont="1" applyFill="1" applyBorder="1" applyAlignment="1">
      <alignment horizontal="left" vertical="center" wrapText="1" indent="2"/>
    </xf>
    <xf numFmtId="0" fontId="66" fillId="0" borderId="2" xfId="2" applyFont="1" applyBorder="1" applyAlignment="1">
      <alignment horizontal="center" vertical="center" wrapText="1"/>
    </xf>
    <xf numFmtId="0" fontId="56" fillId="0" borderId="0" xfId="3" applyFont="1" applyBorder="1" applyAlignment="1">
      <alignment horizontal="center" vertical="center" wrapText="1"/>
    </xf>
    <xf numFmtId="1" fontId="66" fillId="0" borderId="2" xfId="2" applyNumberFormat="1" applyFont="1" applyBorder="1" applyAlignment="1">
      <alignment horizontal="center" vertical="center"/>
    </xf>
    <xf numFmtId="0" fontId="66" fillId="0" borderId="2" xfId="2" applyFont="1" applyFill="1" applyBorder="1" applyAlignment="1">
      <alignment horizontal="center" vertical="center" wrapText="1"/>
    </xf>
    <xf numFmtId="0" fontId="66" fillId="0" borderId="5" xfId="2" applyFont="1" applyFill="1" applyBorder="1" applyAlignment="1">
      <alignment horizontal="center" vertical="center" wrapText="1"/>
    </xf>
    <xf numFmtId="0" fontId="66" fillId="0" borderId="3" xfId="2" applyFont="1" applyFill="1" applyBorder="1" applyAlignment="1">
      <alignment horizontal="center" vertical="center" wrapText="1"/>
    </xf>
    <xf numFmtId="0" fontId="65" fillId="0" borderId="1" xfId="2" applyFont="1" applyBorder="1" applyAlignment="1">
      <alignment horizontal="right" vertical="center"/>
    </xf>
    <xf numFmtId="0" fontId="58" fillId="0" borderId="5" xfId="2" applyFont="1" applyFill="1" applyBorder="1" applyAlignment="1">
      <alignment horizontal="center" vertical="center" wrapText="1"/>
    </xf>
    <xf numFmtId="0" fontId="58" fillId="0" borderId="4" xfId="2" applyFont="1" applyFill="1" applyBorder="1" applyAlignment="1">
      <alignment horizontal="center" vertical="center" wrapText="1"/>
    </xf>
    <xf numFmtId="0" fontId="58" fillId="0" borderId="3" xfId="2" applyFont="1" applyFill="1" applyBorder="1" applyAlignment="1">
      <alignment horizontal="center" vertical="center" wrapText="1"/>
    </xf>
    <xf numFmtId="0" fontId="57" fillId="0" borderId="0" xfId="2" applyFont="1" applyFill="1" applyBorder="1" applyAlignment="1">
      <alignment horizontal="right" vertical="center"/>
    </xf>
    <xf numFmtId="0" fontId="56" fillId="0" borderId="0" xfId="3" applyNumberFormat="1" applyFont="1" applyFill="1" applyBorder="1" applyAlignment="1">
      <alignment horizontal="center" vertical="center" wrapText="1"/>
    </xf>
    <xf numFmtId="0" fontId="58" fillId="0" borderId="2" xfId="2" applyFont="1" applyFill="1" applyBorder="1" applyAlignment="1">
      <alignment horizontal="center" vertical="center" wrapText="1"/>
    </xf>
    <xf numFmtId="2" fontId="58" fillId="0" borderId="2" xfId="2" applyNumberFormat="1" applyFont="1" applyFill="1" applyBorder="1" applyAlignment="1">
      <alignment horizontal="center" vertical="center"/>
    </xf>
    <xf numFmtId="0" fontId="59" fillId="0" borderId="2" xfId="2" applyFont="1" applyFill="1" applyBorder="1" applyAlignment="1">
      <alignment horizontal="center" vertical="center" wrapText="1"/>
    </xf>
    <xf numFmtId="0" fontId="57" fillId="0" borderId="0" xfId="2" applyFont="1" applyFill="1" applyBorder="1" applyAlignment="1">
      <alignment horizontal="left" vertical="center" wrapText="1"/>
    </xf>
    <xf numFmtId="0" fontId="57" fillId="0" borderId="1" xfId="2" applyFont="1" applyFill="1" applyBorder="1" applyAlignment="1">
      <alignment horizontal="right" vertical="center"/>
    </xf>
    <xf numFmtId="0" fontId="56" fillId="0" borderId="0" xfId="5" applyFont="1" applyFill="1" applyBorder="1" applyAlignment="1">
      <alignment horizontal="center" vertical="center" wrapText="1"/>
    </xf>
    <xf numFmtId="0" fontId="58" fillId="0" borderId="2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65" fillId="0" borderId="0" xfId="2" applyFont="1" applyFill="1" applyBorder="1" applyAlignment="1">
      <alignment horizontal="left" vertical="center" wrapText="1"/>
    </xf>
    <xf numFmtId="0" fontId="66" fillId="0" borderId="2" xfId="2" applyFont="1" applyFill="1" applyBorder="1" applyAlignment="1">
      <alignment horizontal="center" vertical="center"/>
    </xf>
    <xf numFmtId="0" fontId="65" fillId="0" borderId="0" xfId="2" applyFont="1" applyBorder="1" applyAlignment="1">
      <alignment horizontal="right" vertical="center"/>
    </xf>
    <xf numFmtId="0" fontId="66" fillId="0" borderId="4" xfId="2" applyFont="1" applyFill="1" applyBorder="1" applyAlignment="1">
      <alignment horizontal="center" vertical="center" wrapText="1"/>
    </xf>
  </cellXfs>
  <cellStyles count="99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20% - Акцент1" xfId="57"/>
    <cellStyle name="20% - Акцент2" xfId="58"/>
    <cellStyle name="20% - Акцент3" xfId="59"/>
    <cellStyle name="20% - Акцент4" xfId="60"/>
    <cellStyle name="20% - Акцент5" xfId="61"/>
    <cellStyle name="20% - Акцент6" xfId="62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40% - Акцент1" xfId="63"/>
    <cellStyle name="40% - Акцент2" xfId="64"/>
    <cellStyle name="40% - Акцент3" xfId="65"/>
    <cellStyle name="40% - Акцент4" xfId="66"/>
    <cellStyle name="40% - Акцент5" xfId="67"/>
    <cellStyle name="40% - Акцент6" xfId="68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60% - Акцент1" xfId="69"/>
    <cellStyle name="60% - Акцент2" xfId="70"/>
    <cellStyle name="60% - Акцент3" xfId="71"/>
    <cellStyle name="60% - Акцент4" xfId="72"/>
    <cellStyle name="60% - Акцент5" xfId="73"/>
    <cellStyle name="60% - Акцент6" xfId="74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Calculation 2" xfId="33"/>
    <cellStyle name="Check Cell 2" xfId="34"/>
    <cellStyle name="Comma" xfId="1" builtinId="3"/>
    <cellStyle name="Euro" xfId="35"/>
    <cellStyle name="Explanatory Text 2" xfId="36"/>
    <cellStyle name="Good 2" xfId="37"/>
    <cellStyle name="Heading 1 2" xfId="38"/>
    <cellStyle name="Heading 2 2" xfId="39"/>
    <cellStyle name="Heading 3 2" xfId="40"/>
    <cellStyle name="Heading 4 2" xfId="41"/>
    <cellStyle name="Input 2" xfId="42"/>
    <cellStyle name="Linked Cell 2" xfId="43"/>
    <cellStyle name="Neutral 2" xfId="44"/>
    <cellStyle name="Normal" xfId="0" builtinId="0"/>
    <cellStyle name="Normal 2" xfId="2"/>
    <cellStyle name="Normal 2 2" xfId="46"/>
    <cellStyle name="Normal 2 3" xfId="55"/>
    <cellStyle name="Normal 2 4" xfId="45"/>
    <cellStyle name="Normal 2_Kap 2015-2017-verjnakan" xfId="47"/>
    <cellStyle name="Normal 3" xfId="4"/>
    <cellStyle name="Normal 4" xfId="56"/>
    <cellStyle name="Normal 5" xfId="7"/>
    <cellStyle name="Normal_Nerdrumain cragir (guiq 2004)" xfId="3"/>
    <cellStyle name="Normal_Nerdrumain cragir (guiq 2004) 2" xfId="5"/>
    <cellStyle name="Note 2" xfId="48"/>
    <cellStyle name="Output 2" xfId="49"/>
    <cellStyle name="Percent 2" xfId="50"/>
    <cellStyle name="Title 2" xfId="51"/>
    <cellStyle name="Total 2" xfId="52"/>
    <cellStyle name="Warning Text 2" xfId="53"/>
    <cellStyle name="Акцент1" xfId="75"/>
    <cellStyle name="Акцент2" xfId="76"/>
    <cellStyle name="Акцент3" xfId="77"/>
    <cellStyle name="Акцент4" xfId="78"/>
    <cellStyle name="Акцент5" xfId="79"/>
    <cellStyle name="Акцент6" xfId="80"/>
    <cellStyle name="Ввод " xfId="81"/>
    <cellStyle name="Вывод" xfId="82"/>
    <cellStyle name="Вычисление" xfId="83"/>
    <cellStyle name="Заголовок 1" xfId="84"/>
    <cellStyle name="Заголовок 2" xfId="85"/>
    <cellStyle name="Заголовок 3" xfId="86"/>
    <cellStyle name="Заголовок 4" xfId="87"/>
    <cellStyle name="Итог" xfId="88"/>
    <cellStyle name="Контрольная ячейка" xfId="89"/>
    <cellStyle name="Название" xfId="90"/>
    <cellStyle name="Нейтральный" xfId="91"/>
    <cellStyle name="Обычный 2" xfId="6"/>
    <cellStyle name="Обычный 41 2" xfId="98"/>
    <cellStyle name="Обычный_2" xfId="54"/>
    <cellStyle name="Плохой" xfId="92"/>
    <cellStyle name="Пояснение" xfId="93"/>
    <cellStyle name="Примечание" xfId="94"/>
    <cellStyle name="Связанная ячейка" xfId="95"/>
    <cellStyle name="Текст предупреждения" xfId="96"/>
    <cellStyle name="Хороший" xfId="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38100</xdr:rowOff>
    </xdr:from>
    <xdr:to>
      <xdr:col>13</xdr:col>
      <xdr:colOff>0</xdr:colOff>
      <xdr:row>4</xdr:row>
      <xdr:rowOff>171450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38900" y="38100"/>
          <a:ext cx="4279809" cy="8953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№1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2022թ.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դեկտեմբերի 21-ի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№546-Ա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33131</xdr:colOff>
      <xdr:row>0</xdr:row>
      <xdr:rowOff>0</xdr:rowOff>
    </xdr:from>
    <xdr:to>
      <xdr:col>13</xdr:col>
      <xdr:colOff>0</xdr:colOff>
      <xdr:row>5</xdr:row>
      <xdr:rowOff>41413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559827" y="0"/>
          <a:ext cx="4240695" cy="107673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№2</a:t>
          </a: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>
              <a:effectLst/>
              <a:latin typeface="GHEA Grapalat" panose="02000506050000020003" pitchFamily="50" charset="0"/>
              <a:ea typeface="+mn-ea"/>
              <a:cs typeface="+mn-cs"/>
            </a:rPr>
            <a:t>Հայաստանի Հանրապետության հանրային ծառայությունները կարգավորող հանձնաժողովի</a:t>
          </a:r>
          <a:r>
            <a:rPr lang="en-US" sz="1000" b="0" i="0" baseline="0">
              <a:effectLst/>
              <a:latin typeface="GHEA Grapalat" panose="02000506050000020003" pitchFamily="50" charset="0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GHEA Grapalat" panose="02000506050000020003" pitchFamily="50" charset="0"/>
              <a:ea typeface="+mn-ea"/>
              <a:cs typeface="+mn-cs"/>
            </a:rPr>
            <a:t>2022թ.</a:t>
          </a:r>
          <a:r>
            <a:rPr lang="en-US" sz="1000" b="0" i="0" baseline="0">
              <a:effectLst/>
              <a:latin typeface="GHEA Grapalat" panose="02000506050000020003" pitchFamily="50" charset="0"/>
              <a:ea typeface="+mn-ea"/>
              <a:cs typeface="+mn-cs"/>
            </a:rPr>
            <a:t> դեկտեմբերի 21-ի №546-Ա որոշման</a:t>
          </a:r>
          <a:endParaRPr lang="en-US">
            <a:effectLst/>
            <a:latin typeface="GHEA Grapalat" panose="02000506050000020003" pitchFamily="50" charset="0"/>
          </a:endParaRPr>
        </a:p>
        <a:p>
          <a:pPr algn="ctr" rtl="1">
            <a:defRPr sz="1000"/>
          </a:pP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0</xdr:row>
      <xdr:rowOff>66675</xdr:rowOff>
    </xdr:from>
    <xdr:to>
      <xdr:col>12</xdr:col>
      <xdr:colOff>688884</xdr:colOff>
      <xdr:row>5</xdr:row>
      <xdr:rowOff>54251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86525" y="66675"/>
          <a:ext cx="4613184" cy="940076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№3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/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>
              <a:effectLst/>
              <a:latin typeface="GHEA Grapalat" panose="02000506050000020003" pitchFamily="50" charset="0"/>
              <a:ea typeface="+mn-ea"/>
              <a:cs typeface="+mn-cs"/>
            </a:rPr>
            <a:t>Հայաստանի Հանրապետության հանրային ծառայությունները կարգավորող հանձնաժողովի</a:t>
          </a:r>
          <a:r>
            <a:rPr lang="en-US" sz="1000" b="0" i="0" baseline="0">
              <a:effectLst/>
              <a:latin typeface="GHEA Grapalat" panose="02000506050000020003" pitchFamily="50" charset="0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GHEA Grapalat" panose="02000506050000020003" pitchFamily="50" charset="0"/>
              <a:ea typeface="+mn-ea"/>
              <a:cs typeface="+mn-cs"/>
            </a:rPr>
            <a:t>2022թ.</a:t>
          </a:r>
          <a:r>
            <a:rPr lang="en-US" sz="1000" b="0" i="0" baseline="0">
              <a:effectLst/>
              <a:latin typeface="GHEA Grapalat" panose="02000506050000020003" pitchFamily="50" charset="0"/>
              <a:ea typeface="+mn-ea"/>
              <a:cs typeface="+mn-cs"/>
            </a:rPr>
            <a:t> դեկտեմբերի 21-ի №546-Ա որոշման</a:t>
          </a:r>
          <a:endParaRPr lang="en-US" sz="1000">
            <a:effectLst/>
            <a:latin typeface="GHEA Grapalat" panose="02000506050000020003" pitchFamily="50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0</xdr:row>
      <xdr:rowOff>85725</xdr:rowOff>
    </xdr:from>
    <xdr:to>
      <xdr:col>12</xdr:col>
      <xdr:colOff>631734</xdr:colOff>
      <xdr:row>5</xdr:row>
      <xdr:rowOff>73301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819775" y="85725"/>
          <a:ext cx="3670209" cy="940076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№4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/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>
              <a:effectLst/>
              <a:latin typeface="GHEA Grapalat" panose="02000506050000020003" pitchFamily="50" charset="0"/>
              <a:ea typeface="+mn-ea"/>
              <a:cs typeface="+mn-cs"/>
            </a:rPr>
            <a:t>Հայաստանի Հանրապետության հանրային ծառայությունները կարգավորող հանձնաժողովի</a:t>
          </a:r>
          <a:r>
            <a:rPr lang="en-US" sz="1000" b="0" i="0" baseline="0">
              <a:effectLst/>
              <a:latin typeface="GHEA Grapalat" panose="02000506050000020003" pitchFamily="50" charset="0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GHEA Grapalat" panose="02000506050000020003" pitchFamily="50" charset="0"/>
              <a:ea typeface="+mn-ea"/>
              <a:cs typeface="+mn-cs"/>
            </a:rPr>
            <a:t>2022թ.</a:t>
          </a:r>
          <a:r>
            <a:rPr lang="en-US" sz="1000" b="0" i="0" baseline="0">
              <a:effectLst/>
              <a:latin typeface="GHEA Grapalat" panose="02000506050000020003" pitchFamily="50" charset="0"/>
              <a:ea typeface="+mn-ea"/>
              <a:cs typeface="+mn-cs"/>
            </a:rPr>
            <a:t> դեկտեմբերի 21-ի №546-Ա որոշման</a:t>
          </a:r>
          <a:endParaRPr lang="en-US" sz="1000">
            <a:effectLst/>
            <a:latin typeface="GHEA Grapalat" panose="02000506050000020003" pitchFamily="50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57978</xdr:colOff>
      <xdr:row>0</xdr:row>
      <xdr:rowOff>0</xdr:rowOff>
    </xdr:from>
    <xdr:to>
      <xdr:col>12</xdr:col>
      <xdr:colOff>622209</xdr:colOff>
      <xdr:row>4</xdr:row>
      <xdr:rowOff>157370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880652" y="0"/>
          <a:ext cx="3670209" cy="91937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№5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>
              <a:effectLst/>
              <a:latin typeface="GHEA Grapalat" panose="02000506050000020003" pitchFamily="50" charset="0"/>
              <a:ea typeface="+mn-ea"/>
              <a:cs typeface="+mn-cs"/>
            </a:rPr>
            <a:t>Հայաստանի Հանրապետության հանրային ծառայությունները կարգավորող հանձնաժողովի</a:t>
          </a:r>
          <a:r>
            <a:rPr lang="en-US" sz="1000" b="0" i="0" baseline="0">
              <a:effectLst/>
              <a:latin typeface="GHEA Grapalat" panose="02000506050000020003" pitchFamily="50" charset="0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GHEA Grapalat" panose="02000506050000020003" pitchFamily="50" charset="0"/>
              <a:ea typeface="+mn-ea"/>
              <a:cs typeface="+mn-cs"/>
            </a:rPr>
            <a:t>2022թ.</a:t>
          </a:r>
          <a:r>
            <a:rPr lang="en-US" sz="1000" b="0" i="0" baseline="0">
              <a:effectLst/>
              <a:latin typeface="GHEA Grapalat" panose="02000506050000020003" pitchFamily="50" charset="0"/>
              <a:ea typeface="+mn-ea"/>
              <a:cs typeface="+mn-cs"/>
            </a:rPr>
            <a:t> դեկտեմբերի 21-ի №546-Ա որոշման</a:t>
          </a:r>
          <a:endParaRPr lang="en-US" sz="1000">
            <a:effectLst/>
            <a:latin typeface="GHEA Grapalat" panose="02000506050000020003" pitchFamily="50" charset="0"/>
          </a:endParaRPr>
        </a:p>
        <a:p>
          <a:pPr algn="ctr" rtl="1">
            <a:defRPr sz="1000"/>
          </a:pP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58"/>
  <sheetViews>
    <sheetView tabSelected="1" view="pageBreakPreview" zoomScaleNormal="100" zoomScaleSheetLayoutView="100" workbookViewId="0">
      <selection activeCell="D2" sqref="D2"/>
    </sheetView>
  </sheetViews>
  <sheetFormatPr defaultRowHeight="15" x14ac:dyDescent="0.25"/>
  <cols>
    <col min="1" max="1" width="4.28515625" style="5" customWidth="1"/>
    <col min="2" max="2" width="39" style="7" customWidth="1"/>
    <col min="3" max="3" width="10.28515625" style="7" customWidth="1"/>
    <col min="4" max="13" width="10.7109375" style="7" customWidth="1"/>
    <col min="14" max="133" width="9.140625" style="7"/>
    <col min="134" max="134" width="5.5703125" style="7" customWidth="1"/>
    <col min="135" max="135" width="71.28515625" style="7" customWidth="1"/>
    <col min="136" max="137" width="7.28515625" style="7" customWidth="1"/>
    <col min="138" max="138" width="12.140625" style="7" customWidth="1"/>
    <col min="139" max="139" width="7.28515625" style="7" customWidth="1"/>
    <col min="140" max="140" width="12.140625" style="7" customWidth="1"/>
    <col min="141" max="141" width="7.28515625" style="7" customWidth="1"/>
    <col min="142" max="142" width="12.140625" style="7" customWidth="1"/>
    <col min="143" max="143" width="14" style="7" bestFit="1" customWidth="1"/>
    <col min="144" max="389" width="9.140625" style="7"/>
    <col min="390" max="390" width="5.5703125" style="7" customWidth="1"/>
    <col min="391" max="391" width="71.28515625" style="7" customWidth="1"/>
    <col min="392" max="393" width="7.28515625" style="7" customWidth="1"/>
    <col min="394" max="394" width="12.140625" style="7" customWidth="1"/>
    <col min="395" max="395" width="7.28515625" style="7" customWidth="1"/>
    <col min="396" max="396" width="12.140625" style="7" customWidth="1"/>
    <col min="397" max="397" width="7.28515625" style="7" customWidth="1"/>
    <col min="398" max="398" width="12.140625" style="7" customWidth="1"/>
    <col min="399" max="399" width="14" style="7" bestFit="1" customWidth="1"/>
    <col min="400" max="645" width="9.140625" style="7"/>
    <col min="646" max="646" width="5.5703125" style="7" customWidth="1"/>
    <col min="647" max="647" width="71.28515625" style="7" customWidth="1"/>
    <col min="648" max="649" width="7.28515625" style="7" customWidth="1"/>
    <col min="650" max="650" width="12.140625" style="7" customWidth="1"/>
    <col min="651" max="651" width="7.28515625" style="7" customWidth="1"/>
    <col min="652" max="652" width="12.140625" style="7" customWidth="1"/>
    <col min="653" max="653" width="7.28515625" style="7" customWidth="1"/>
    <col min="654" max="654" width="12.140625" style="7" customWidth="1"/>
    <col min="655" max="655" width="14" style="7" bestFit="1" customWidth="1"/>
    <col min="656" max="901" width="9.140625" style="7"/>
    <col min="902" max="902" width="5.5703125" style="7" customWidth="1"/>
    <col min="903" max="903" width="71.28515625" style="7" customWidth="1"/>
    <col min="904" max="905" width="7.28515625" style="7" customWidth="1"/>
    <col min="906" max="906" width="12.140625" style="7" customWidth="1"/>
    <col min="907" max="907" width="7.28515625" style="7" customWidth="1"/>
    <col min="908" max="908" width="12.140625" style="7" customWidth="1"/>
    <col min="909" max="909" width="7.28515625" style="7" customWidth="1"/>
    <col min="910" max="910" width="12.140625" style="7" customWidth="1"/>
    <col min="911" max="911" width="14" style="7" bestFit="1" customWidth="1"/>
    <col min="912" max="1157" width="9.140625" style="7"/>
    <col min="1158" max="1158" width="5.5703125" style="7" customWidth="1"/>
    <col min="1159" max="1159" width="71.28515625" style="7" customWidth="1"/>
    <col min="1160" max="1161" width="7.28515625" style="7" customWidth="1"/>
    <col min="1162" max="1162" width="12.140625" style="7" customWidth="1"/>
    <col min="1163" max="1163" width="7.28515625" style="7" customWidth="1"/>
    <col min="1164" max="1164" width="12.140625" style="7" customWidth="1"/>
    <col min="1165" max="1165" width="7.28515625" style="7" customWidth="1"/>
    <col min="1166" max="1166" width="12.140625" style="7" customWidth="1"/>
    <col min="1167" max="1167" width="14" style="7" bestFit="1" customWidth="1"/>
    <col min="1168" max="1413" width="9.140625" style="7"/>
    <col min="1414" max="1414" width="5.5703125" style="7" customWidth="1"/>
    <col min="1415" max="1415" width="71.28515625" style="7" customWidth="1"/>
    <col min="1416" max="1417" width="7.28515625" style="7" customWidth="1"/>
    <col min="1418" max="1418" width="12.140625" style="7" customWidth="1"/>
    <col min="1419" max="1419" width="7.28515625" style="7" customWidth="1"/>
    <col min="1420" max="1420" width="12.140625" style="7" customWidth="1"/>
    <col min="1421" max="1421" width="7.28515625" style="7" customWidth="1"/>
    <col min="1422" max="1422" width="12.140625" style="7" customWidth="1"/>
    <col min="1423" max="1423" width="14" style="7" bestFit="1" customWidth="1"/>
    <col min="1424" max="1669" width="9.140625" style="7"/>
    <col min="1670" max="1670" width="5.5703125" style="7" customWidth="1"/>
    <col min="1671" max="1671" width="71.28515625" style="7" customWidth="1"/>
    <col min="1672" max="1673" width="7.28515625" style="7" customWidth="1"/>
    <col min="1674" max="1674" width="12.140625" style="7" customWidth="1"/>
    <col min="1675" max="1675" width="7.28515625" style="7" customWidth="1"/>
    <col min="1676" max="1676" width="12.140625" style="7" customWidth="1"/>
    <col min="1677" max="1677" width="7.28515625" style="7" customWidth="1"/>
    <col min="1678" max="1678" width="12.140625" style="7" customWidth="1"/>
    <col min="1679" max="1679" width="14" style="7" bestFit="1" customWidth="1"/>
    <col min="1680" max="1925" width="9.140625" style="7"/>
    <col min="1926" max="1926" width="5.5703125" style="7" customWidth="1"/>
    <col min="1927" max="1927" width="71.28515625" style="7" customWidth="1"/>
    <col min="1928" max="1929" width="7.28515625" style="7" customWidth="1"/>
    <col min="1930" max="1930" width="12.140625" style="7" customWidth="1"/>
    <col min="1931" max="1931" width="7.28515625" style="7" customWidth="1"/>
    <col min="1932" max="1932" width="12.140625" style="7" customWidth="1"/>
    <col min="1933" max="1933" width="7.28515625" style="7" customWidth="1"/>
    <col min="1934" max="1934" width="12.140625" style="7" customWidth="1"/>
    <col min="1935" max="1935" width="14" style="7" bestFit="1" customWidth="1"/>
    <col min="1936" max="2181" width="9.140625" style="7"/>
    <col min="2182" max="2182" width="5.5703125" style="7" customWidth="1"/>
    <col min="2183" max="2183" width="71.28515625" style="7" customWidth="1"/>
    <col min="2184" max="2185" width="7.28515625" style="7" customWidth="1"/>
    <col min="2186" max="2186" width="12.140625" style="7" customWidth="1"/>
    <col min="2187" max="2187" width="7.28515625" style="7" customWidth="1"/>
    <col min="2188" max="2188" width="12.140625" style="7" customWidth="1"/>
    <col min="2189" max="2189" width="7.28515625" style="7" customWidth="1"/>
    <col min="2190" max="2190" width="12.140625" style="7" customWidth="1"/>
    <col min="2191" max="2191" width="14" style="7" bestFit="1" customWidth="1"/>
    <col min="2192" max="2437" width="9.140625" style="7"/>
    <col min="2438" max="2438" width="5.5703125" style="7" customWidth="1"/>
    <col min="2439" max="2439" width="71.28515625" style="7" customWidth="1"/>
    <col min="2440" max="2441" width="7.28515625" style="7" customWidth="1"/>
    <col min="2442" max="2442" width="12.140625" style="7" customWidth="1"/>
    <col min="2443" max="2443" width="7.28515625" style="7" customWidth="1"/>
    <col min="2444" max="2444" width="12.140625" style="7" customWidth="1"/>
    <col min="2445" max="2445" width="7.28515625" style="7" customWidth="1"/>
    <col min="2446" max="2446" width="12.140625" style="7" customWidth="1"/>
    <col min="2447" max="2447" width="14" style="7" bestFit="1" customWidth="1"/>
    <col min="2448" max="2693" width="9.140625" style="7"/>
    <col min="2694" max="2694" width="5.5703125" style="7" customWidth="1"/>
    <col min="2695" max="2695" width="71.28515625" style="7" customWidth="1"/>
    <col min="2696" max="2697" width="7.28515625" style="7" customWidth="1"/>
    <col min="2698" max="2698" width="12.140625" style="7" customWidth="1"/>
    <col min="2699" max="2699" width="7.28515625" style="7" customWidth="1"/>
    <col min="2700" max="2700" width="12.140625" style="7" customWidth="1"/>
    <col min="2701" max="2701" width="7.28515625" style="7" customWidth="1"/>
    <col min="2702" max="2702" width="12.140625" style="7" customWidth="1"/>
    <col min="2703" max="2703" width="14" style="7" bestFit="1" customWidth="1"/>
    <col min="2704" max="2949" width="9.140625" style="7"/>
    <col min="2950" max="2950" width="5.5703125" style="7" customWidth="1"/>
    <col min="2951" max="2951" width="71.28515625" style="7" customWidth="1"/>
    <col min="2952" max="2953" width="7.28515625" style="7" customWidth="1"/>
    <col min="2954" max="2954" width="12.140625" style="7" customWidth="1"/>
    <col min="2955" max="2955" width="7.28515625" style="7" customWidth="1"/>
    <col min="2956" max="2956" width="12.140625" style="7" customWidth="1"/>
    <col min="2957" max="2957" width="7.28515625" style="7" customWidth="1"/>
    <col min="2958" max="2958" width="12.140625" style="7" customWidth="1"/>
    <col min="2959" max="2959" width="14" style="7" bestFit="1" customWidth="1"/>
    <col min="2960" max="3205" width="9.140625" style="7"/>
    <col min="3206" max="3206" width="5.5703125" style="7" customWidth="1"/>
    <col min="3207" max="3207" width="71.28515625" style="7" customWidth="1"/>
    <col min="3208" max="3209" width="7.28515625" style="7" customWidth="1"/>
    <col min="3210" max="3210" width="12.140625" style="7" customWidth="1"/>
    <col min="3211" max="3211" width="7.28515625" style="7" customWidth="1"/>
    <col min="3212" max="3212" width="12.140625" style="7" customWidth="1"/>
    <col min="3213" max="3213" width="7.28515625" style="7" customWidth="1"/>
    <col min="3214" max="3214" width="12.140625" style="7" customWidth="1"/>
    <col min="3215" max="3215" width="14" style="7" bestFit="1" customWidth="1"/>
    <col min="3216" max="3461" width="9.140625" style="7"/>
    <col min="3462" max="3462" width="5.5703125" style="7" customWidth="1"/>
    <col min="3463" max="3463" width="71.28515625" style="7" customWidth="1"/>
    <col min="3464" max="3465" width="7.28515625" style="7" customWidth="1"/>
    <col min="3466" max="3466" width="12.140625" style="7" customWidth="1"/>
    <col min="3467" max="3467" width="7.28515625" style="7" customWidth="1"/>
    <col min="3468" max="3468" width="12.140625" style="7" customWidth="1"/>
    <col min="3469" max="3469" width="7.28515625" style="7" customWidth="1"/>
    <col min="3470" max="3470" width="12.140625" style="7" customWidth="1"/>
    <col min="3471" max="3471" width="14" style="7" bestFit="1" customWidth="1"/>
    <col min="3472" max="3717" width="9.140625" style="7"/>
    <col min="3718" max="3718" width="5.5703125" style="7" customWidth="1"/>
    <col min="3719" max="3719" width="71.28515625" style="7" customWidth="1"/>
    <col min="3720" max="3721" width="7.28515625" style="7" customWidth="1"/>
    <col min="3722" max="3722" width="12.140625" style="7" customWidth="1"/>
    <col min="3723" max="3723" width="7.28515625" style="7" customWidth="1"/>
    <col min="3724" max="3724" width="12.140625" style="7" customWidth="1"/>
    <col min="3725" max="3725" width="7.28515625" style="7" customWidth="1"/>
    <col min="3726" max="3726" width="12.140625" style="7" customWidth="1"/>
    <col min="3727" max="3727" width="14" style="7" bestFit="1" customWidth="1"/>
    <col min="3728" max="3973" width="9.140625" style="7"/>
    <col min="3974" max="3974" width="5.5703125" style="7" customWidth="1"/>
    <col min="3975" max="3975" width="71.28515625" style="7" customWidth="1"/>
    <col min="3976" max="3977" width="7.28515625" style="7" customWidth="1"/>
    <col min="3978" max="3978" width="12.140625" style="7" customWidth="1"/>
    <col min="3979" max="3979" width="7.28515625" style="7" customWidth="1"/>
    <col min="3980" max="3980" width="12.140625" style="7" customWidth="1"/>
    <col min="3981" max="3981" width="7.28515625" style="7" customWidth="1"/>
    <col min="3982" max="3982" width="12.140625" style="7" customWidth="1"/>
    <col min="3983" max="3983" width="14" style="7" bestFit="1" customWidth="1"/>
    <col min="3984" max="4229" width="9.140625" style="7"/>
    <col min="4230" max="4230" width="5.5703125" style="7" customWidth="1"/>
    <col min="4231" max="4231" width="71.28515625" style="7" customWidth="1"/>
    <col min="4232" max="4233" width="7.28515625" style="7" customWidth="1"/>
    <col min="4234" max="4234" width="12.140625" style="7" customWidth="1"/>
    <col min="4235" max="4235" width="7.28515625" style="7" customWidth="1"/>
    <col min="4236" max="4236" width="12.140625" style="7" customWidth="1"/>
    <col min="4237" max="4237" width="7.28515625" style="7" customWidth="1"/>
    <col min="4238" max="4238" width="12.140625" style="7" customWidth="1"/>
    <col min="4239" max="4239" width="14" style="7" bestFit="1" customWidth="1"/>
    <col min="4240" max="4485" width="9.140625" style="7"/>
    <col min="4486" max="4486" width="5.5703125" style="7" customWidth="1"/>
    <col min="4487" max="4487" width="71.28515625" style="7" customWidth="1"/>
    <col min="4488" max="4489" width="7.28515625" style="7" customWidth="1"/>
    <col min="4490" max="4490" width="12.140625" style="7" customWidth="1"/>
    <col min="4491" max="4491" width="7.28515625" style="7" customWidth="1"/>
    <col min="4492" max="4492" width="12.140625" style="7" customWidth="1"/>
    <col min="4493" max="4493" width="7.28515625" style="7" customWidth="1"/>
    <col min="4494" max="4494" width="12.140625" style="7" customWidth="1"/>
    <col min="4495" max="4495" width="14" style="7" bestFit="1" customWidth="1"/>
    <col min="4496" max="4741" width="9.140625" style="7"/>
    <col min="4742" max="4742" width="5.5703125" style="7" customWidth="1"/>
    <col min="4743" max="4743" width="71.28515625" style="7" customWidth="1"/>
    <col min="4744" max="4745" width="7.28515625" style="7" customWidth="1"/>
    <col min="4746" max="4746" width="12.140625" style="7" customWidth="1"/>
    <col min="4747" max="4747" width="7.28515625" style="7" customWidth="1"/>
    <col min="4748" max="4748" width="12.140625" style="7" customWidth="1"/>
    <col min="4749" max="4749" width="7.28515625" style="7" customWidth="1"/>
    <col min="4750" max="4750" width="12.140625" style="7" customWidth="1"/>
    <col min="4751" max="4751" width="14" style="7" bestFit="1" customWidth="1"/>
    <col min="4752" max="4997" width="9.140625" style="7"/>
    <col min="4998" max="4998" width="5.5703125" style="7" customWidth="1"/>
    <col min="4999" max="4999" width="71.28515625" style="7" customWidth="1"/>
    <col min="5000" max="5001" width="7.28515625" style="7" customWidth="1"/>
    <col min="5002" max="5002" width="12.140625" style="7" customWidth="1"/>
    <col min="5003" max="5003" width="7.28515625" style="7" customWidth="1"/>
    <col min="5004" max="5004" width="12.140625" style="7" customWidth="1"/>
    <col min="5005" max="5005" width="7.28515625" style="7" customWidth="1"/>
    <col min="5006" max="5006" width="12.140625" style="7" customWidth="1"/>
    <col min="5007" max="5007" width="14" style="7" bestFit="1" customWidth="1"/>
    <col min="5008" max="5253" width="9.140625" style="7"/>
    <col min="5254" max="5254" width="5.5703125" style="7" customWidth="1"/>
    <col min="5255" max="5255" width="71.28515625" style="7" customWidth="1"/>
    <col min="5256" max="5257" width="7.28515625" style="7" customWidth="1"/>
    <col min="5258" max="5258" width="12.140625" style="7" customWidth="1"/>
    <col min="5259" max="5259" width="7.28515625" style="7" customWidth="1"/>
    <col min="5260" max="5260" width="12.140625" style="7" customWidth="1"/>
    <col min="5261" max="5261" width="7.28515625" style="7" customWidth="1"/>
    <col min="5262" max="5262" width="12.140625" style="7" customWidth="1"/>
    <col min="5263" max="5263" width="14" style="7" bestFit="1" customWidth="1"/>
    <col min="5264" max="5509" width="9.140625" style="7"/>
    <col min="5510" max="5510" width="5.5703125" style="7" customWidth="1"/>
    <col min="5511" max="5511" width="71.28515625" style="7" customWidth="1"/>
    <col min="5512" max="5513" width="7.28515625" style="7" customWidth="1"/>
    <col min="5514" max="5514" width="12.140625" style="7" customWidth="1"/>
    <col min="5515" max="5515" width="7.28515625" style="7" customWidth="1"/>
    <col min="5516" max="5516" width="12.140625" style="7" customWidth="1"/>
    <col min="5517" max="5517" width="7.28515625" style="7" customWidth="1"/>
    <col min="5518" max="5518" width="12.140625" style="7" customWidth="1"/>
    <col min="5519" max="5519" width="14" style="7" bestFit="1" customWidth="1"/>
    <col min="5520" max="5765" width="9.140625" style="7"/>
    <col min="5766" max="5766" width="5.5703125" style="7" customWidth="1"/>
    <col min="5767" max="5767" width="71.28515625" style="7" customWidth="1"/>
    <col min="5768" max="5769" width="7.28515625" style="7" customWidth="1"/>
    <col min="5770" max="5770" width="12.140625" style="7" customWidth="1"/>
    <col min="5771" max="5771" width="7.28515625" style="7" customWidth="1"/>
    <col min="5772" max="5772" width="12.140625" style="7" customWidth="1"/>
    <col min="5773" max="5773" width="7.28515625" style="7" customWidth="1"/>
    <col min="5774" max="5774" width="12.140625" style="7" customWidth="1"/>
    <col min="5775" max="5775" width="14" style="7" bestFit="1" customWidth="1"/>
    <col min="5776" max="6021" width="9.140625" style="7"/>
    <col min="6022" max="6022" width="5.5703125" style="7" customWidth="1"/>
    <col min="6023" max="6023" width="71.28515625" style="7" customWidth="1"/>
    <col min="6024" max="6025" width="7.28515625" style="7" customWidth="1"/>
    <col min="6026" max="6026" width="12.140625" style="7" customWidth="1"/>
    <col min="6027" max="6027" width="7.28515625" style="7" customWidth="1"/>
    <col min="6028" max="6028" width="12.140625" style="7" customWidth="1"/>
    <col min="6029" max="6029" width="7.28515625" style="7" customWidth="1"/>
    <col min="6030" max="6030" width="12.140625" style="7" customWidth="1"/>
    <col min="6031" max="6031" width="14" style="7" bestFit="1" customWidth="1"/>
    <col min="6032" max="6277" width="9.140625" style="7"/>
    <col min="6278" max="6278" width="5.5703125" style="7" customWidth="1"/>
    <col min="6279" max="6279" width="71.28515625" style="7" customWidth="1"/>
    <col min="6280" max="6281" width="7.28515625" style="7" customWidth="1"/>
    <col min="6282" max="6282" width="12.140625" style="7" customWidth="1"/>
    <col min="6283" max="6283" width="7.28515625" style="7" customWidth="1"/>
    <col min="6284" max="6284" width="12.140625" style="7" customWidth="1"/>
    <col min="6285" max="6285" width="7.28515625" style="7" customWidth="1"/>
    <col min="6286" max="6286" width="12.140625" style="7" customWidth="1"/>
    <col min="6287" max="6287" width="14" style="7" bestFit="1" customWidth="1"/>
    <col min="6288" max="6533" width="9.140625" style="7"/>
    <col min="6534" max="6534" width="5.5703125" style="7" customWidth="1"/>
    <col min="6535" max="6535" width="71.28515625" style="7" customWidth="1"/>
    <col min="6536" max="6537" width="7.28515625" style="7" customWidth="1"/>
    <col min="6538" max="6538" width="12.140625" style="7" customWidth="1"/>
    <col min="6539" max="6539" width="7.28515625" style="7" customWidth="1"/>
    <col min="6540" max="6540" width="12.140625" style="7" customWidth="1"/>
    <col min="6541" max="6541" width="7.28515625" style="7" customWidth="1"/>
    <col min="6542" max="6542" width="12.140625" style="7" customWidth="1"/>
    <col min="6543" max="6543" width="14" style="7" bestFit="1" customWidth="1"/>
    <col min="6544" max="6789" width="9.140625" style="7"/>
    <col min="6790" max="6790" width="5.5703125" style="7" customWidth="1"/>
    <col min="6791" max="6791" width="71.28515625" style="7" customWidth="1"/>
    <col min="6792" max="6793" width="7.28515625" style="7" customWidth="1"/>
    <col min="6794" max="6794" width="12.140625" style="7" customWidth="1"/>
    <col min="6795" max="6795" width="7.28515625" style="7" customWidth="1"/>
    <col min="6796" max="6796" width="12.140625" style="7" customWidth="1"/>
    <col min="6797" max="6797" width="7.28515625" style="7" customWidth="1"/>
    <col min="6798" max="6798" width="12.140625" style="7" customWidth="1"/>
    <col min="6799" max="6799" width="14" style="7" bestFit="1" customWidth="1"/>
    <col min="6800" max="7045" width="9.140625" style="7"/>
    <col min="7046" max="7046" width="5.5703125" style="7" customWidth="1"/>
    <col min="7047" max="7047" width="71.28515625" style="7" customWidth="1"/>
    <col min="7048" max="7049" width="7.28515625" style="7" customWidth="1"/>
    <col min="7050" max="7050" width="12.140625" style="7" customWidth="1"/>
    <col min="7051" max="7051" width="7.28515625" style="7" customWidth="1"/>
    <col min="7052" max="7052" width="12.140625" style="7" customWidth="1"/>
    <col min="7053" max="7053" width="7.28515625" style="7" customWidth="1"/>
    <col min="7054" max="7054" width="12.140625" style="7" customWidth="1"/>
    <col min="7055" max="7055" width="14" style="7" bestFit="1" customWidth="1"/>
    <col min="7056" max="7301" width="9.140625" style="7"/>
    <col min="7302" max="7302" width="5.5703125" style="7" customWidth="1"/>
    <col min="7303" max="7303" width="71.28515625" style="7" customWidth="1"/>
    <col min="7304" max="7305" width="7.28515625" style="7" customWidth="1"/>
    <col min="7306" max="7306" width="12.140625" style="7" customWidth="1"/>
    <col min="7307" max="7307" width="7.28515625" style="7" customWidth="1"/>
    <col min="7308" max="7308" width="12.140625" style="7" customWidth="1"/>
    <col min="7309" max="7309" width="7.28515625" style="7" customWidth="1"/>
    <col min="7310" max="7310" width="12.140625" style="7" customWidth="1"/>
    <col min="7311" max="7311" width="14" style="7" bestFit="1" customWidth="1"/>
    <col min="7312" max="7557" width="9.140625" style="7"/>
    <col min="7558" max="7558" width="5.5703125" style="7" customWidth="1"/>
    <col min="7559" max="7559" width="71.28515625" style="7" customWidth="1"/>
    <col min="7560" max="7561" width="7.28515625" style="7" customWidth="1"/>
    <col min="7562" max="7562" width="12.140625" style="7" customWidth="1"/>
    <col min="7563" max="7563" width="7.28515625" style="7" customWidth="1"/>
    <col min="7564" max="7564" width="12.140625" style="7" customWidth="1"/>
    <col min="7565" max="7565" width="7.28515625" style="7" customWidth="1"/>
    <col min="7566" max="7566" width="12.140625" style="7" customWidth="1"/>
    <col min="7567" max="7567" width="14" style="7" bestFit="1" customWidth="1"/>
    <col min="7568" max="7813" width="9.140625" style="7"/>
    <col min="7814" max="7814" width="5.5703125" style="7" customWidth="1"/>
    <col min="7815" max="7815" width="71.28515625" style="7" customWidth="1"/>
    <col min="7816" max="7817" width="7.28515625" style="7" customWidth="1"/>
    <col min="7818" max="7818" width="12.140625" style="7" customWidth="1"/>
    <col min="7819" max="7819" width="7.28515625" style="7" customWidth="1"/>
    <col min="7820" max="7820" width="12.140625" style="7" customWidth="1"/>
    <col min="7821" max="7821" width="7.28515625" style="7" customWidth="1"/>
    <col min="7822" max="7822" width="12.140625" style="7" customWidth="1"/>
    <col min="7823" max="7823" width="14" style="7" bestFit="1" customWidth="1"/>
    <col min="7824" max="8069" width="9.140625" style="7"/>
    <col min="8070" max="8070" width="5.5703125" style="7" customWidth="1"/>
    <col min="8071" max="8071" width="71.28515625" style="7" customWidth="1"/>
    <col min="8072" max="8073" width="7.28515625" style="7" customWidth="1"/>
    <col min="8074" max="8074" width="12.140625" style="7" customWidth="1"/>
    <col min="8075" max="8075" width="7.28515625" style="7" customWidth="1"/>
    <col min="8076" max="8076" width="12.140625" style="7" customWidth="1"/>
    <col min="8077" max="8077" width="7.28515625" style="7" customWidth="1"/>
    <col min="8078" max="8078" width="12.140625" style="7" customWidth="1"/>
    <col min="8079" max="8079" width="14" style="7" bestFit="1" customWidth="1"/>
    <col min="8080" max="8325" width="9.140625" style="7"/>
    <col min="8326" max="8326" width="5.5703125" style="7" customWidth="1"/>
    <col min="8327" max="8327" width="71.28515625" style="7" customWidth="1"/>
    <col min="8328" max="8329" width="7.28515625" style="7" customWidth="1"/>
    <col min="8330" max="8330" width="12.140625" style="7" customWidth="1"/>
    <col min="8331" max="8331" width="7.28515625" style="7" customWidth="1"/>
    <col min="8332" max="8332" width="12.140625" style="7" customWidth="1"/>
    <col min="8333" max="8333" width="7.28515625" style="7" customWidth="1"/>
    <col min="8334" max="8334" width="12.140625" style="7" customWidth="1"/>
    <col min="8335" max="8335" width="14" style="7" bestFit="1" customWidth="1"/>
    <col min="8336" max="8581" width="9.140625" style="7"/>
    <col min="8582" max="8582" width="5.5703125" style="7" customWidth="1"/>
    <col min="8583" max="8583" width="71.28515625" style="7" customWidth="1"/>
    <col min="8584" max="8585" width="7.28515625" style="7" customWidth="1"/>
    <col min="8586" max="8586" width="12.140625" style="7" customWidth="1"/>
    <col min="8587" max="8587" width="7.28515625" style="7" customWidth="1"/>
    <col min="8588" max="8588" width="12.140625" style="7" customWidth="1"/>
    <col min="8589" max="8589" width="7.28515625" style="7" customWidth="1"/>
    <col min="8590" max="8590" width="12.140625" style="7" customWidth="1"/>
    <col min="8591" max="8591" width="14" style="7" bestFit="1" customWidth="1"/>
    <col min="8592" max="8837" width="9.140625" style="7"/>
    <col min="8838" max="8838" width="5.5703125" style="7" customWidth="1"/>
    <col min="8839" max="8839" width="71.28515625" style="7" customWidth="1"/>
    <col min="8840" max="8841" width="7.28515625" style="7" customWidth="1"/>
    <col min="8842" max="8842" width="12.140625" style="7" customWidth="1"/>
    <col min="8843" max="8843" width="7.28515625" style="7" customWidth="1"/>
    <col min="8844" max="8844" width="12.140625" style="7" customWidth="1"/>
    <col min="8845" max="8845" width="7.28515625" style="7" customWidth="1"/>
    <col min="8846" max="8846" width="12.140625" style="7" customWidth="1"/>
    <col min="8847" max="8847" width="14" style="7" bestFit="1" customWidth="1"/>
    <col min="8848" max="9093" width="9.140625" style="7"/>
    <col min="9094" max="9094" width="5.5703125" style="7" customWidth="1"/>
    <col min="9095" max="9095" width="71.28515625" style="7" customWidth="1"/>
    <col min="9096" max="9097" width="7.28515625" style="7" customWidth="1"/>
    <col min="9098" max="9098" width="12.140625" style="7" customWidth="1"/>
    <col min="9099" max="9099" width="7.28515625" style="7" customWidth="1"/>
    <col min="9100" max="9100" width="12.140625" style="7" customWidth="1"/>
    <col min="9101" max="9101" width="7.28515625" style="7" customWidth="1"/>
    <col min="9102" max="9102" width="12.140625" style="7" customWidth="1"/>
    <col min="9103" max="9103" width="14" style="7" bestFit="1" customWidth="1"/>
    <col min="9104" max="9349" width="9.140625" style="7"/>
    <col min="9350" max="9350" width="5.5703125" style="7" customWidth="1"/>
    <col min="9351" max="9351" width="71.28515625" style="7" customWidth="1"/>
    <col min="9352" max="9353" width="7.28515625" style="7" customWidth="1"/>
    <col min="9354" max="9354" width="12.140625" style="7" customWidth="1"/>
    <col min="9355" max="9355" width="7.28515625" style="7" customWidth="1"/>
    <col min="9356" max="9356" width="12.140625" style="7" customWidth="1"/>
    <col min="9357" max="9357" width="7.28515625" style="7" customWidth="1"/>
    <col min="9358" max="9358" width="12.140625" style="7" customWidth="1"/>
    <col min="9359" max="9359" width="14" style="7" bestFit="1" customWidth="1"/>
    <col min="9360" max="9605" width="9.140625" style="7"/>
    <col min="9606" max="9606" width="5.5703125" style="7" customWidth="1"/>
    <col min="9607" max="9607" width="71.28515625" style="7" customWidth="1"/>
    <col min="9608" max="9609" width="7.28515625" style="7" customWidth="1"/>
    <col min="9610" max="9610" width="12.140625" style="7" customWidth="1"/>
    <col min="9611" max="9611" width="7.28515625" style="7" customWidth="1"/>
    <col min="9612" max="9612" width="12.140625" style="7" customWidth="1"/>
    <col min="9613" max="9613" width="7.28515625" style="7" customWidth="1"/>
    <col min="9614" max="9614" width="12.140625" style="7" customWidth="1"/>
    <col min="9615" max="9615" width="14" style="7" bestFit="1" customWidth="1"/>
    <col min="9616" max="9861" width="9.140625" style="7"/>
    <col min="9862" max="9862" width="5.5703125" style="7" customWidth="1"/>
    <col min="9863" max="9863" width="71.28515625" style="7" customWidth="1"/>
    <col min="9864" max="9865" width="7.28515625" style="7" customWidth="1"/>
    <col min="9866" max="9866" width="12.140625" style="7" customWidth="1"/>
    <col min="9867" max="9867" width="7.28515625" style="7" customWidth="1"/>
    <col min="9868" max="9868" width="12.140625" style="7" customWidth="1"/>
    <col min="9869" max="9869" width="7.28515625" style="7" customWidth="1"/>
    <col min="9870" max="9870" width="12.140625" style="7" customWidth="1"/>
    <col min="9871" max="9871" width="14" style="7" bestFit="1" customWidth="1"/>
    <col min="9872" max="10117" width="9.140625" style="7"/>
    <col min="10118" max="10118" width="5.5703125" style="7" customWidth="1"/>
    <col min="10119" max="10119" width="71.28515625" style="7" customWidth="1"/>
    <col min="10120" max="10121" width="7.28515625" style="7" customWidth="1"/>
    <col min="10122" max="10122" width="12.140625" style="7" customWidth="1"/>
    <col min="10123" max="10123" width="7.28515625" style="7" customWidth="1"/>
    <col min="10124" max="10124" width="12.140625" style="7" customWidth="1"/>
    <col min="10125" max="10125" width="7.28515625" style="7" customWidth="1"/>
    <col min="10126" max="10126" width="12.140625" style="7" customWidth="1"/>
    <col min="10127" max="10127" width="14" style="7" bestFit="1" customWidth="1"/>
    <col min="10128" max="10373" width="9.140625" style="7"/>
    <col min="10374" max="10374" width="5.5703125" style="7" customWidth="1"/>
    <col min="10375" max="10375" width="71.28515625" style="7" customWidth="1"/>
    <col min="10376" max="10377" width="7.28515625" style="7" customWidth="1"/>
    <col min="10378" max="10378" width="12.140625" style="7" customWidth="1"/>
    <col min="10379" max="10379" width="7.28515625" style="7" customWidth="1"/>
    <col min="10380" max="10380" width="12.140625" style="7" customWidth="1"/>
    <col min="10381" max="10381" width="7.28515625" style="7" customWidth="1"/>
    <col min="10382" max="10382" width="12.140625" style="7" customWidth="1"/>
    <col min="10383" max="10383" width="14" style="7" bestFit="1" customWidth="1"/>
    <col min="10384" max="10629" width="9.140625" style="7"/>
    <col min="10630" max="10630" width="5.5703125" style="7" customWidth="1"/>
    <col min="10631" max="10631" width="71.28515625" style="7" customWidth="1"/>
    <col min="10632" max="10633" width="7.28515625" style="7" customWidth="1"/>
    <col min="10634" max="10634" width="12.140625" style="7" customWidth="1"/>
    <col min="10635" max="10635" width="7.28515625" style="7" customWidth="1"/>
    <col min="10636" max="10636" width="12.140625" style="7" customWidth="1"/>
    <col min="10637" max="10637" width="7.28515625" style="7" customWidth="1"/>
    <col min="10638" max="10638" width="12.140625" style="7" customWidth="1"/>
    <col min="10639" max="10639" width="14" style="7" bestFit="1" customWidth="1"/>
    <col min="10640" max="10885" width="9.140625" style="7"/>
    <col min="10886" max="10886" width="5.5703125" style="7" customWidth="1"/>
    <col min="10887" max="10887" width="71.28515625" style="7" customWidth="1"/>
    <col min="10888" max="10889" width="7.28515625" style="7" customWidth="1"/>
    <col min="10890" max="10890" width="12.140625" style="7" customWidth="1"/>
    <col min="10891" max="10891" width="7.28515625" style="7" customWidth="1"/>
    <col min="10892" max="10892" width="12.140625" style="7" customWidth="1"/>
    <col min="10893" max="10893" width="7.28515625" style="7" customWidth="1"/>
    <col min="10894" max="10894" width="12.140625" style="7" customWidth="1"/>
    <col min="10895" max="10895" width="14" style="7" bestFit="1" customWidth="1"/>
    <col min="10896" max="11141" width="9.140625" style="7"/>
    <col min="11142" max="11142" width="5.5703125" style="7" customWidth="1"/>
    <col min="11143" max="11143" width="71.28515625" style="7" customWidth="1"/>
    <col min="11144" max="11145" width="7.28515625" style="7" customWidth="1"/>
    <col min="11146" max="11146" width="12.140625" style="7" customWidth="1"/>
    <col min="11147" max="11147" width="7.28515625" style="7" customWidth="1"/>
    <col min="11148" max="11148" width="12.140625" style="7" customWidth="1"/>
    <col min="11149" max="11149" width="7.28515625" style="7" customWidth="1"/>
    <col min="11150" max="11150" width="12.140625" style="7" customWidth="1"/>
    <col min="11151" max="11151" width="14" style="7" bestFit="1" customWidth="1"/>
    <col min="11152" max="11397" width="9.140625" style="7"/>
    <col min="11398" max="11398" width="5.5703125" style="7" customWidth="1"/>
    <col min="11399" max="11399" width="71.28515625" style="7" customWidth="1"/>
    <col min="11400" max="11401" width="7.28515625" style="7" customWidth="1"/>
    <col min="11402" max="11402" width="12.140625" style="7" customWidth="1"/>
    <col min="11403" max="11403" width="7.28515625" style="7" customWidth="1"/>
    <col min="11404" max="11404" width="12.140625" style="7" customWidth="1"/>
    <col min="11405" max="11405" width="7.28515625" style="7" customWidth="1"/>
    <col min="11406" max="11406" width="12.140625" style="7" customWidth="1"/>
    <col min="11407" max="11407" width="14" style="7" bestFit="1" customWidth="1"/>
    <col min="11408" max="11653" width="9.140625" style="7"/>
    <col min="11654" max="11654" width="5.5703125" style="7" customWidth="1"/>
    <col min="11655" max="11655" width="71.28515625" style="7" customWidth="1"/>
    <col min="11656" max="11657" width="7.28515625" style="7" customWidth="1"/>
    <col min="11658" max="11658" width="12.140625" style="7" customWidth="1"/>
    <col min="11659" max="11659" width="7.28515625" style="7" customWidth="1"/>
    <col min="11660" max="11660" width="12.140625" style="7" customWidth="1"/>
    <col min="11661" max="11661" width="7.28515625" style="7" customWidth="1"/>
    <col min="11662" max="11662" width="12.140625" style="7" customWidth="1"/>
    <col min="11663" max="11663" width="14" style="7" bestFit="1" customWidth="1"/>
    <col min="11664" max="11909" width="9.140625" style="7"/>
    <col min="11910" max="11910" width="5.5703125" style="7" customWidth="1"/>
    <col min="11911" max="11911" width="71.28515625" style="7" customWidth="1"/>
    <col min="11912" max="11913" width="7.28515625" style="7" customWidth="1"/>
    <col min="11914" max="11914" width="12.140625" style="7" customWidth="1"/>
    <col min="11915" max="11915" width="7.28515625" style="7" customWidth="1"/>
    <col min="11916" max="11916" width="12.140625" style="7" customWidth="1"/>
    <col min="11917" max="11917" width="7.28515625" style="7" customWidth="1"/>
    <col min="11918" max="11918" width="12.140625" style="7" customWidth="1"/>
    <col min="11919" max="11919" width="14" style="7" bestFit="1" customWidth="1"/>
    <col min="11920" max="12165" width="9.140625" style="7"/>
    <col min="12166" max="12166" width="5.5703125" style="7" customWidth="1"/>
    <col min="12167" max="12167" width="71.28515625" style="7" customWidth="1"/>
    <col min="12168" max="12169" width="7.28515625" style="7" customWidth="1"/>
    <col min="12170" max="12170" width="12.140625" style="7" customWidth="1"/>
    <col min="12171" max="12171" width="7.28515625" style="7" customWidth="1"/>
    <col min="12172" max="12172" width="12.140625" style="7" customWidth="1"/>
    <col min="12173" max="12173" width="7.28515625" style="7" customWidth="1"/>
    <col min="12174" max="12174" width="12.140625" style="7" customWidth="1"/>
    <col min="12175" max="12175" width="14" style="7" bestFit="1" customWidth="1"/>
    <col min="12176" max="12421" width="9.140625" style="7"/>
    <col min="12422" max="12422" width="5.5703125" style="7" customWidth="1"/>
    <col min="12423" max="12423" width="71.28515625" style="7" customWidth="1"/>
    <col min="12424" max="12425" width="7.28515625" style="7" customWidth="1"/>
    <col min="12426" max="12426" width="12.140625" style="7" customWidth="1"/>
    <col min="12427" max="12427" width="7.28515625" style="7" customWidth="1"/>
    <col min="12428" max="12428" width="12.140625" style="7" customWidth="1"/>
    <col min="12429" max="12429" width="7.28515625" style="7" customWidth="1"/>
    <col min="12430" max="12430" width="12.140625" style="7" customWidth="1"/>
    <col min="12431" max="12431" width="14" style="7" bestFit="1" customWidth="1"/>
    <col min="12432" max="12677" width="9.140625" style="7"/>
    <col min="12678" max="12678" width="5.5703125" style="7" customWidth="1"/>
    <col min="12679" max="12679" width="71.28515625" style="7" customWidth="1"/>
    <col min="12680" max="12681" width="7.28515625" style="7" customWidth="1"/>
    <col min="12682" max="12682" width="12.140625" style="7" customWidth="1"/>
    <col min="12683" max="12683" width="7.28515625" style="7" customWidth="1"/>
    <col min="12684" max="12684" width="12.140625" style="7" customWidth="1"/>
    <col min="12685" max="12685" width="7.28515625" style="7" customWidth="1"/>
    <col min="12686" max="12686" width="12.140625" style="7" customWidth="1"/>
    <col min="12687" max="12687" width="14" style="7" bestFit="1" customWidth="1"/>
    <col min="12688" max="12933" width="9.140625" style="7"/>
    <col min="12934" max="12934" width="5.5703125" style="7" customWidth="1"/>
    <col min="12935" max="12935" width="71.28515625" style="7" customWidth="1"/>
    <col min="12936" max="12937" width="7.28515625" style="7" customWidth="1"/>
    <col min="12938" max="12938" width="12.140625" style="7" customWidth="1"/>
    <col min="12939" max="12939" width="7.28515625" style="7" customWidth="1"/>
    <col min="12940" max="12940" width="12.140625" style="7" customWidth="1"/>
    <col min="12941" max="12941" width="7.28515625" style="7" customWidth="1"/>
    <col min="12942" max="12942" width="12.140625" style="7" customWidth="1"/>
    <col min="12943" max="12943" width="14" style="7" bestFit="1" customWidth="1"/>
    <col min="12944" max="13189" width="9.140625" style="7"/>
    <col min="13190" max="13190" width="5.5703125" style="7" customWidth="1"/>
    <col min="13191" max="13191" width="71.28515625" style="7" customWidth="1"/>
    <col min="13192" max="13193" width="7.28515625" style="7" customWidth="1"/>
    <col min="13194" max="13194" width="12.140625" style="7" customWidth="1"/>
    <col min="13195" max="13195" width="7.28515625" style="7" customWidth="1"/>
    <col min="13196" max="13196" width="12.140625" style="7" customWidth="1"/>
    <col min="13197" max="13197" width="7.28515625" style="7" customWidth="1"/>
    <col min="13198" max="13198" width="12.140625" style="7" customWidth="1"/>
    <col min="13199" max="13199" width="14" style="7" bestFit="1" customWidth="1"/>
    <col min="13200" max="13445" width="9.140625" style="7"/>
    <col min="13446" max="13446" width="5.5703125" style="7" customWidth="1"/>
    <col min="13447" max="13447" width="71.28515625" style="7" customWidth="1"/>
    <col min="13448" max="13449" width="7.28515625" style="7" customWidth="1"/>
    <col min="13450" max="13450" width="12.140625" style="7" customWidth="1"/>
    <col min="13451" max="13451" width="7.28515625" style="7" customWidth="1"/>
    <col min="13452" max="13452" width="12.140625" style="7" customWidth="1"/>
    <col min="13453" max="13453" width="7.28515625" style="7" customWidth="1"/>
    <col min="13454" max="13454" width="12.140625" style="7" customWidth="1"/>
    <col min="13455" max="13455" width="14" style="7" bestFit="1" customWidth="1"/>
    <col min="13456" max="13701" width="9.140625" style="7"/>
    <col min="13702" max="13702" width="5.5703125" style="7" customWidth="1"/>
    <col min="13703" max="13703" width="71.28515625" style="7" customWidth="1"/>
    <col min="13704" max="13705" width="7.28515625" style="7" customWidth="1"/>
    <col min="13706" max="13706" width="12.140625" style="7" customWidth="1"/>
    <col min="13707" max="13707" width="7.28515625" style="7" customWidth="1"/>
    <col min="13708" max="13708" width="12.140625" style="7" customWidth="1"/>
    <col min="13709" max="13709" width="7.28515625" style="7" customWidth="1"/>
    <col min="13710" max="13710" width="12.140625" style="7" customWidth="1"/>
    <col min="13711" max="13711" width="14" style="7" bestFit="1" customWidth="1"/>
    <col min="13712" max="13957" width="9.140625" style="7"/>
    <col min="13958" max="13958" width="5.5703125" style="7" customWidth="1"/>
    <col min="13959" max="13959" width="71.28515625" style="7" customWidth="1"/>
    <col min="13960" max="13961" width="7.28515625" style="7" customWidth="1"/>
    <col min="13962" max="13962" width="12.140625" style="7" customWidth="1"/>
    <col min="13963" max="13963" width="7.28515625" style="7" customWidth="1"/>
    <col min="13964" max="13964" width="12.140625" style="7" customWidth="1"/>
    <col min="13965" max="13965" width="7.28515625" style="7" customWidth="1"/>
    <col min="13966" max="13966" width="12.140625" style="7" customWidth="1"/>
    <col min="13967" max="13967" width="14" style="7" bestFit="1" customWidth="1"/>
    <col min="13968" max="14213" width="9.140625" style="7"/>
    <col min="14214" max="14214" width="5.5703125" style="7" customWidth="1"/>
    <col min="14215" max="14215" width="71.28515625" style="7" customWidth="1"/>
    <col min="14216" max="14217" width="7.28515625" style="7" customWidth="1"/>
    <col min="14218" max="14218" width="12.140625" style="7" customWidth="1"/>
    <col min="14219" max="14219" width="7.28515625" style="7" customWidth="1"/>
    <col min="14220" max="14220" width="12.140625" style="7" customWidth="1"/>
    <col min="14221" max="14221" width="7.28515625" style="7" customWidth="1"/>
    <col min="14222" max="14222" width="12.140625" style="7" customWidth="1"/>
    <col min="14223" max="14223" width="14" style="7" bestFit="1" customWidth="1"/>
    <col min="14224" max="14469" width="9.140625" style="7"/>
    <col min="14470" max="14470" width="5.5703125" style="7" customWidth="1"/>
    <col min="14471" max="14471" width="71.28515625" style="7" customWidth="1"/>
    <col min="14472" max="14473" width="7.28515625" style="7" customWidth="1"/>
    <col min="14474" max="14474" width="12.140625" style="7" customWidth="1"/>
    <col min="14475" max="14475" width="7.28515625" style="7" customWidth="1"/>
    <col min="14476" max="14476" width="12.140625" style="7" customWidth="1"/>
    <col min="14477" max="14477" width="7.28515625" style="7" customWidth="1"/>
    <col min="14478" max="14478" width="12.140625" style="7" customWidth="1"/>
    <col min="14479" max="14479" width="14" style="7" bestFit="1" customWidth="1"/>
    <col min="14480" max="14725" width="9.140625" style="7"/>
    <col min="14726" max="14726" width="5.5703125" style="7" customWidth="1"/>
    <col min="14727" max="14727" width="71.28515625" style="7" customWidth="1"/>
    <col min="14728" max="14729" width="7.28515625" style="7" customWidth="1"/>
    <col min="14730" max="14730" width="12.140625" style="7" customWidth="1"/>
    <col min="14731" max="14731" width="7.28515625" style="7" customWidth="1"/>
    <col min="14732" max="14732" width="12.140625" style="7" customWidth="1"/>
    <col min="14733" max="14733" width="7.28515625" style="7" customWidth="1"/>
    <col min="14734" max="14734" width="12.140625" style="7" customWidth="1"/>
    <col min="14735" max="14735" width="14" style="7" bestFit="1" customWidth="1"/>
    <col min="14736" max="14981" width="9.140625" style="7"/>
    <col min="14982" max="14982" width="5.5703125" style="7" customWidth="1"/>
    <col min="14983" max="14983" width="71.28515625" style="7" customWidth="1"/>
    <col min="14984" max="14985" width="7.28515625" style="7" customWidth="1"/>
    <col min="14986" max="14986" width="12.140625" style="7" customWidth="1"/>
    <col min="14987" max="14987" width="7.28515625" style="7" customWidth="1"/>
    <col min="14988" max="14988" width="12.140625" style="7" customWidth="1"/>
    <col min="14989" max="14989" width="7.28515625" style="7" customWidth="1"/>
    <col min="14990" max="14990" width="12.140625" style="7" customWidth="1"/>
    <col min="14991" max="14991" width="14" style="7" bestFit="1" customWidth="1"/>
    <col min="14992" max="15237" width="9.140625" style="7"/>
    <col min="15238" max="15238" width="5.5703125" style="7" customWidth="1"/>
    <col min="15239" max="15239" width="71.28515625" style="7" customWidth="1"/>
    <col min="15240" max="15241" width="7.28515625" style="7" customWidth="1"/>
    <col min="15242" max="15242" width="12.140625" style="7" customWidth="1"/>
    <col min="15243" max="15243" width="7.28515625" style="7" customWidth="1"/>
    <col min="15244" max="15244" width="12.140625" style="7" customWidth="1"/>
    <col min="15245" max="15245" width="7.28515625" style="7" customWidth="1"/>
    <col min="15246" max="15246" width="12.140625" style="7" customWidth="1"/>
    <col min="15247" max="15247" width="14" style="7" bestFit="1" customWidth="1"/>
    <col min="15248" max="15493" width="9.140625" style="7"/>
    <col min="15494" max="15494" width="5.5703125" style="7" customWidth="1"/>
    <col min="15495" max="15495" width="71.28515625" style="7" customWidth="1"/>
    <col min="15496" max="15497" width="7.28515625" style="7" customWidth="1"/>
    <col min="15498" max="15498" width="12.140625" style="7" customWidth="1"/>
    <col min="15499" max="15499" width="7.28515625" style="7" customWidth="1"/>
    <col min="15500" max="15500" width="12.140625" style="7" customWidth="1"/>
    <col min="15501" max="15501" width="7.28515625" style="7" customWidth="1"/>
    <col min="15502" max="15502" width="12.140625" style="7" customWidth="1"/>
    <col min="15503" max="15503" width="14" style="7" bestFit="1" customWidth="1"/>
    <col min="15504" max="15749" width="9.140625" style="7"/>
    <col min="15750" max="15750" width="5.5703125" style="7" customWidth="1"/>
    <col min="15751" max="15751" width="71.28515625" style="7" customWidth="1"/>
    <col min="15752" max="15753" width="7.28515625" style="7" customWidth="1"/>
    <col min="15754" max="15754" width="12.140625" style="7" customWidth="1"/>
    <col min="15755" max="15755" width="7.28515625" style="7" customWidth="1"/>
    <col min="15756" max="15756" width="12.140625" style="7" customWidth="1"/>
    <col min="15757" max="15757" width="7.28515625" style="7" customWidth="1"/>
    <col min="15758" max="15758" width="12.140625" style="7" customWidth="1"/>
    <col min="15759" max="15759" width="14" style="7" bestFit="1" customWidth="1"/>
    <col min="15760" max="16005" width="9.140625" style="7"/>
    <col min="16006" max="16006" width="5.5703125" style="7" customWidth="1"/>
    <col min="16007" max="16007" width="71.28515625" style="7" customWidth="1"/>
    <col min="16008" max="16009" width="7.28515625" style="7" customWidth="1"/>
    <col min="16010" max="16010" width="12.140625" style="7" customWidth="1"/>
    <col min="16011" max="16011" width="7.28515625" style="7" customWidth="1"/>
    <col min="16012" max="16012" width="12.140625" style="7" customWidth="1"/>
    <col min="16013" max="16013" width="7.28515625" style="7" customWidth="1"/>
    <col min="16014" max="16014" width="12.140625" style="7" customWidth="1"/>
    <col min="16015" max="16015" width="14" style="7" bestFit="1" customWidth="1"/>
    <col min="16016" max="16384" width="9.140625" style="7"/>
  </cols>
  <sheetData>
    <row r="6" spans="1:13" s="4" customFormat="1" ht="47.25" customHeight="1" x14ac:dyDescent="0.25">
      <c r="A6" s="237" t="s">
        <v>135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</row>
    <row r="7" spans="1:13" ht="16.5" x14ac:dyDescent="0.25">
      <c r="A7" s="112"/>
      <c r="B7" s="113"/>
      <c r="C7" s="114"/>
      <c r="D7" s="115"/>
      <c r="E7" s="115"/>
      <c r="F7" s="115"/>
      <c r="G7" s="115"/>
      <c r="H7" s="115"/>
      <c r="I7" s="115"/>
      <c r="J7" s="115"/>
      <c r="K7" s="242" t="s">
        <v>0</v>
      </c>
      <c r="L7" s="242"/>
      <c r="M7" s="242"/>
    </row>
    <row r="8" spans="1:13" s="6" customFormat="1" ht="20.25" customHeight="1" x14ac:dyDescent="0.25">
      <c r="A8" s="238" t="s">
        <v>1</v>
      </c>
      <c r="B8" s="236" t="s">
        <v>2</v>
      </c>
      <c r="C8" s="239" t="s">
        <v>3</v>
      </c>
      <c r="D8" s="236" t="s">
        <v>20</v>
      </c>
      <c r="E8" s="236"/>
      <c r="F8" s="236"/>
      <c r="G8" s="236"/>
      <c r="H8" s="236"/>
      <c r="I8" s="236"/>
      <c r="J8" s="236"/>
      <c r="K8" s="236"/>
      <c r="L8" s="236"/>
      <c r="M8" s="236"/>
    </row>
    <row r="9" spans="1:13" ht="16.5" customHeight="1" x14ac:dyDescent="0.25">
      <c r="A9" s="238"/>
      <c r="B9" s="236"/>
      <c r="C9" s="239"/>
      <c r="D9" s="240" t="s">
        <v>46</v>
      </c>
      <c r="E9" s="241"/>
      <c r="F9" s="240" t="s">
        <v>47</v>
      </c>
      <c r="G9" s="241"/>
      <c r="H9" s="240" t="s">
        <v>48</v>
      </c>
      <c r="I9" s="241"/>
      <c r="J9" s="240" t="s">
        <v>168</v>
      </c>
      <c r="K9" s="241"/>
      <c r="L9" s="239" t="s">
        <v>189</v>
      </c>
      <c r="M9" s="239"/>
    </row>
    <row r="10" spans="1:13" ht="17.25" customHeight="1" x14ac:dyDescent="0.25">
      <c r="A10" s="238"/>
      <c r="B10" s="236"/>
      <c r="C10" s="239"/>
      <c r="D10" s="116" t="s">
        <v>4</v>
      </c>
      <c r="E10" s="117" t="s">
        <v>5</v>
      </c>
      <c r="F10" s="118" t="s">
        <v>4</v>
      </c>
      <c r="G10" s="119" t="s">
        <v>5</v>
      </c>
      <c r="H10" s="118" t="s">
        <v>4</v>
      </c>
      <c r="I10" s="119" t="s">
        <v>5</v>
      </c>
      <c r="J10" s="118" t="s">
        <v>4</v>
      </c>
      <c r="K10" s="119" t="s">
        <v>5</v>
      </c>
      <c r="L10" s="118" t="s">
        <v>4</v>
      </c>
      <c r="M10" s="119" t="s">
        <v>5</v>
      </c>
    </row>
    <row r="11" spans="1:13" s="11" customFormat="1" ht="15.75" customHeight="1" x14ac:dyDescent="0.25">
      <c r="A11" s="120">
        <v>1</v>
      </c>
      <c r="B11" s="121">
        <v>2</v>
      </c>
      <c r="C11" s="122">
        <v>3</v>
      </c>
      <c r="D11" s="121" t="s">
        <v>13</v>
      </c>
      <c r="E11" s="122" t="s">
        <v>39</v>
      </c>
      <c r="F11" s="121" t="s">
        <v>40</v>
      </c>
      <c r="G11" s="122" t="s">
        <v>41</v>
      </c>
      <c r="H11" s="121" t="s">
        <v>35</v>
      </c>
      <c r="I11" s="122" t="s">
        <v>36</v>
      </c>
      <c r="J11" s="121" t="s">
        <v>42</v>
      </c>
      <c r="K11" s="122" t="s">
        <v>43</v>
      </c>
      <c r="L11" s="121" t="s">
        <v>38</v>
      </c>
      <c r="M11" s="122" t="s">
        <v>44</v>
      </c>
    </row>
    <row r="12" spans="1:13" s="11" customFormat="1" ht="20.100000000000001" customHeight="1" x14ac:dyDescent="0.25">
      <c r="A12" s="123">
        <v>1</v>
      </c>
      <c r="B12" s="124" t="s">
        <v>9</v>
      </c>
      <c r="C12" s="125"/>
      <c r="D12" s="126"/>
      <c r="E12" s="58">
        <v>0</v>
      </c>
      <c r="F12" s="126"/>
      <c r="G12" s="58">
        <v>30.88</v>
      </c>
      <c r="H12" s="126"/>
      <c r="I12" s="58">
        <v>412.62</v>
      </c>
      <c r="J12" s="126"/>
      <c r="K12" s="58">
        <v>6232.7400000000007</v>
      </c>
      <c r="L12" s="126"/>
      <c r="M12" s="58">
        <v>6232.7400000000007</v>
      </c>
    </row>
    <row r="13" spans="1:13" s="12" customFormat="1" ht="20.100000000000001" customHeight="1" x14ac:dyDescent="0.25">
      <c r="A13" s="123">
        <v>2</v>
      </c>
      <c r="B13" s="124" t="s">
        <v>51</v>
      </c>
      <c r="C13" s="125"/>
      <c r="D13" s="126"/>
      <c r="E13" s="58">
        <v>549.63000000000011</v>
      </c>
      <c r="F13" s="126"/>
      <c r="G13" s="58">
        <v>0</v>
      </c>
      <c r="H13" s="126"/>
      <c r="I13" s="58">
        <v>0</v>
      </c>
      <c r="J13" s="126"/>
      <c r="K13" s="58">
        <v>0</v>
      </c>
      <c r="L13" s="126"/>
      <c r="M13" s="58">
        <v>0</v>
      </c>
    </row>
    <row r="14" spans="1:13" s="11" customFormat="1" ht="20.100000000000001" customHeight="1" x14ac:dyDescent="0.25">
      <c r="A14" s="127">
        <v>2.1</v>
      </c>
      <c r="B14" s="128" t="s">
        <v>49</v>
      </c>
      <c r="C14" s="129"/>
      <c r="D14" s="130"/>
      <c r="E14" s="101">
        <v>549.63000000000011</v>
      </c>
      <c r="F14" s="130"/>
      <c r="G14" s="101">
        <v>0</v>
      </c>
      <c r="H14" s="130"/>
      <c r="I14" s="101">
        <v>0</v>
      </c>
      <c r="J14" s="130"/>
      <c r="K14" s="101">
        <v>0</v>
      </c>
      <c r="L14" s="130"/>
      <c r="M14" s="101">
        <v>0</v>
      </c>
    </row>
    <row r="15" spans="1:13" s="11" customFormat="1" ht="41.25" customHeight="1" x14ac:dyDescent="0.25">
      <c r="A15" s="123">
        <v>3</v>
      </c>
      <c r="B15" s="124" t="s">
        <v>67</v>
      </c>
      <c r="C15" s="125"/>
      <c r="D15" s="126"/>
      <c r="E15" s="58">
        <f>E16+E31</f>
        <v>519.91627165199395</v>
      </c>
      <c r="F15" s="58"/>
      <c r="G15" s="58">
        <f t="shared" ref="G15:M15" si="0">G16+G31</f>
        <v>856.30493209362237</v>
      </c>
      <c r="H15" s="58"/>
      <c r="I15" s="58">
        <f t="shared" si="0"/>
        <v>720.73581770957674</v>
      </c>
      <c r="J15" s="58"/>
      <c r="K15" s="58">
        <f t="shared" si="0"/>
        <v>858.73257749593199</v>
      </c>
      <c r="L15" s="58"/>
      <c r="M15" s="58">
        <f t="shared" si="0"/>
        <v>620.64792359596822</v>
      </c>
    </row>
    <row r="16" spans="1:13" s="11" customFormat="1" ht="34.5" customHeight="1" x14ac:dyDescent="0.25">
      <c r="A16" s="127">
        <v>3.1</v>
      </c>
      <c r="B16" s="128" t="s">
        <v>50</v>
      </c>
      <c r="C16" s="129"/>
      <c r="D16" s="130"/>
      <c r="E16" s="131">
        <f>SUM(E17:E30)</f>
        <v>178.35693324001861</v>
      </c>
      <c r="F16" s="131"/>
      <c r="G16" s="131">
        <f t="shared" ref="G16:K16" si="1">SUM(G17:G30)</f>
        <v>238.35693324001861</v>
      </c>
      <c r="H16" s="131"/>
      <c r="I16" s="131">
        <f t="shared" si="1"/>
        <v>315.7307406278814</v>
      </c>
      <c r="J16" s="131"/>
      <c r="K16" s="131">
        <f t="shared" si="1"/>
        <v>284.26199128751199</v>
      </c>
      <c r="L16" s="131"/>
      <c r="M16" s="131">
        <v>211.77162030229101</v>
      </c>
    </row>
    <row r="17" spans="1:13" s="13" customFormat="1" ht="18" customHeight="1" x14ac:dyDescent="0.25">
      <c r="A17" s="132" t="s">
        <v>25</v>
      </c>
      <c r="B17" s="65" t="s">
        <v>84</v>
      </c>
      <c r="C17" s="133"/>
      <c r="D17" s="134"/>
      <c r="E17" s="102">
        <v>102.4711230888731</v>
      </c>
      <c r="F17" s="134"/>
      <c r="G17" s="102">
        <v>0</v>
      </c>
      <c r="H17" s="134"/>
      <c r="I17" s="102">
        <v>0</v>
      </c>
      <c r="J17" s="134"/>
      <c r="K17" s="102">
        <v>0</v>
      </c>
      <c r="L17" s="134"/>
      <c r="M17" s="102">
        <v>0</v>
      </c>
    </row>
    <row r="18" spans="1:13" s="13" customFormat="1" ht="18" customHeight="1" x14ac:dyDescent="0.25">
      <c r="A18" s="132" t="s">
        <v>26</v>
      </c>
      <c r="B18" s="65" t="s">
        <v>86</v>
      </c>
      <c r="C18" s="133"/>
      <c r="D18" s="134"/>
      <c r="E18" s="102">
        <v>75.885810151145506</v>
      </c>
      <c r="F18" s="134"/>
      <c r="G18" s="102">
        <v>0</v>
      </c>
      <c r="H18" s="134"/>
      <c r="I18" s="102">
        <v>0</v>
      </c>
      <c r="J18" s="134"/>
      <c r="K18" s="102">
        <v>0</v>
      </c>
      <c r="L18" s="134"/>
      <c r="M18" s="102">
        <v>0</v>
      </c>
    </row>
    <row r="19" spans="1:13" s="13" customFormat="1" ht="18" customHeight="1" x14ac:dyDescent="0.25">
      <c r="A19" s="132" t="s">
        <v>27</v>
      </c>
      <c r="B19" s="65" t="s">
        <v>173</v>
      </c>
      <c r="C19" s="133"/>
      <c r="D19" s="134"/>
      <c r="E19" s="102">
        <v>0</v>
      </c>
      <c r="F19" s="134"/>
      <c r="G19" s="135">
        <v>60</v>
      </c>
      <c r="H19" s="134"/>
      <c r="I19" s="135">
        <v>60</v>
      </c>
      <c r="J19" s="134"/>
      <c r="K19" s="135">
        <v>30</v>
      </c>
      <c r="L19" s="134"/>
      <c r="M19" s="102">
        <v>0</v>
      </c>
    </row>
    <row r="20" spans="1:13" s="13" customFormat="1" ht="18" customHeight="1" x14ac:dyDescent="0.25">
      <c r="A20" s="132" t="s">
        <v>33</v>
      </c>
      <c r="B20" s="65" t="s">
        <v>83</v>
      </c>
      <c r="C20" s="133"/>
      <c r="D20" s="134"/>
      <c r="E20" s="102">
        <v>0</v>
      </c>
      <c r="F20" s="134"/>
      <c r="G20" s="102">
        <v>102.4711230888731</v>
      </c>
      <c r="H20" s="134"/>
      <c r="I20" s="102">
        <v>0</v>
      </c>
      <c r="J20" s="134"/>
      <c r="K20" s="102">
        <v>0</v>
      </c>
      <c r="L20" s="134"/>
      <c r="M20" s="102">
        <v>0</v>
      </c>
    </row>
    <row r="21" spans="1:13" s="13" customFormat="1" ht="18" customHeight="1" x14ac:dyDescent="0.25">
      <c r="A21" s="132" t="s">
        <v>73</v>
      </c>
      <c r="B21" s="65" t="s">
        <v>169</v>
      </c>
      <c r="C21" s="133"/>
      <c r="D21" s="134"/>
      <c r="E21" s="102">
        <v>0</v>
      </c>
      <c r="F21" s="134"/>
      <c r="G21" s="102">
        <v>75.885810151145506</v>
      </c>
      <c r="H21" s="134"/>
      <c r="I21" s="102">
        <v>0</v>
      </c>
      <c r="J21" s="134"/>
      <c r="K21" s="102">
        <v>0</v>
      </c>
      <c r="L21" s="134"/>
      <c r="M21" s="102">
        <v>0</v>
      </c>
    </row>
    <row r="22" spans="1:13" s="13" customFormat="1" ht="18" customHeight="1" x14ac:dyDescent="0.25">
      <c r="A22" s="132" t="s">
        <v>74</v>
      </c>
      <c r="B22" s="65" t="s">
        <v>171</v>
      </c>
      <c r="C22" s="133"/>
      <c r="D22" s="134"/>
      <c r="E22" s="102">
        <v>0</v>
      </c>
      <c r="F22" s="134"/>
      <c r="G22" s="102">
        <v>0</v>
      </c>
      <c r="H22" s="134"/>
      <c r="I22" s="102">
        <v>102.4711230888731</v>
      </c>
      <c r="J22" s="134"/>
      <c r="K22" s="102">
        <v>0</v>
      </c>
      <c r="L22" s="134"/>
      <c r="M22" s="102">
        <v>0</v>
      </c>
    </row>
    <row r="23" spans="1:13" s="13" customFormat="1" ht="18" customHeight="1" x14ac:dyDescent="0.25">
      <c r="A23" s="132" t="s">
        <v>77</v>
      </c>
      <c r="B23" s="65" t="s">
        <v>170</v>
      </c>
      <c r="C23" s="133"/>
      <c r="D23" s="134"/>
      <c r="E23" s="102">
        <v>0</v>
      </c>
      <c r="F23" s="134"/>
      <c r="G23" s="102">
        <v>0</v>
      </c>
      <c r="H23" s="134"/>
      <c r="I23" s="102">
        <v>75.885810151145506</v>
      </c>
      <c r="J23" s="134"/>
      <c r="K23" s="102">
        <v>0</v>
      </c>
      <c r="L23" s="134"/>
      <c r="M23" s="102">
        <v>0</v>
      </c>
    </row>
    <row r="24" spans="1:13" s="13" customFormat="1" ht="27" x14ac:dyDescent="0.25">
      <c r="A24" s="132" t="s">
        <v>88</v>
      </c>
      <c r="B24" s="65" t="s">
        <v>142</v>
      </c>
      <c r="C24" s="133"/>
      <c r="D24" s="134"/>
      <c r="E24" s="102">
        <v>0</v>
      </c>
      <c r="F24" s="134"/>
      <c r="G24" s="102">
        <v>0</v>
      </c>
      <c r="H24" s="134"/>
      <c r="I24" s="102">
        <v>62.937498680738798</v>
      </c>
      <c r="J24" s="134"/>
      <c r="K24" s="102">
        <v>31.468749340369399</v>
      </c>
      <c r="L24" s="134"/>
      <c r="M24" s="102">
        <v>0</v>
      </c>
    </row>
    <row r="25" spans="1:13" s="13" customFormat="1" ht="18" customHeight="1" x14ac:dyDescent="0.25">
      <c r="A25" s="132" t="s">
        <v>89</v>
      </c>
      <c r="B25" s="65" t="s">
        <v>85</v>
      </c>
      <c r="C25" s="133"/>
      <c r="D25" s="134"/>
      <c r="E25" s="102">
        <v>0</v>
      </c>
      <c r="F25" s="134"/>
      <c r="G25" s="102">
        <v>0</v>
      </c>
      <c r="H25" s="134"/>
      <c r="I25" s="102">
        <v>14.436308707124001</v>
      </c>
      <c r="J25" s="134"/>
      <c r="K25" s="102">
        <v>14.436308707124001</v>
      </c>
      <c r="L25" s="134"/>
      <c r="M25" s="102">
        <v>0</v>
      </c>
    </row>
    <row r="26" spans="1:13" s="13" customFormat="1" ht="18" customHeight="1" x14ac:dyDescent="0.25">
      <c r="A26" s="132" t="s">
        <v>90</v>
      </c>
      <c r="B26" s="65" t="s">
        <v>174</v>
      </c>
      <c r="C26" s="133"/>
      <c r="D26" s="134"/>
      <c r="E26" s="102">
        <v>0</v>
      </c>
      <c r="F26" s="134"/>
      <c r="G26" s="135">
        <v>0</v>
      </c>
      <c r="H26" s="134"/>
      <c r="I26" s="135">
        <v>0</v>
      </c>
      <c r="J26" s="134"/>
      <c r="K26" s="135">
        <v>30</v>
      </c>
      <c r="L26" s="134"/>
      <c r="M26" s="135">
        <v>60</v>
      </c>
    </row>
    <row r="27" spans="1:13" s="13" customFormat="1" ht="18" customHeight="1" x14ac:dyDescent="0.25">
      <c r="A27" s="132" t="s">
        <v>91</v>
      </c>
      <c r="B27" s="65" t="s">
        <v>191</v>
      </c>
      <c r="C27" s="133"/>
      <c r="D27" s="134"/>
      <c r="E27" s="102">
        <v>0</v>
      </c>
      <c r="F27" s="134"/>
      <c r="G27" s="102">
        <v>0</v>
      </c>
      <c r="H27" s="134"/>
      <c r="I27" s="102">
        <v>0</v>
      </c>
      <c r="J27" s="134"/>
      <c r="K27" s="102">
        <v>102.4711230888731</v>
      </c>
      <c r="L27" s="134"/>
      <c r="M27" s="102">
        <v>0</v>
      </c>
    </row>
    <row r="28" spans="1:13" s="13" customFormat="1" ht="18" customHeight="1" x14ac:dyDescent="0.25">
      <c r="A28" s="132" t="s">
        <v>92</v>
      </c>
      <c r="B28" s="65" t="s">
        <v>172</v>
      </c>
      <c r="C28" s="133"/>
      <c r="D28" s="134"/>
      <c r="E28" s="102">
        <v>0</v>
      </c>
      <c r="F28" s="134"/>
      <c r="G28" s="102">
        <v>0</v>
      </c>
      <c r="H28" s="134"/>
      <c r="I28" s="102">
        <v>0</v>
      </c>
      <c r="J28" s="134"/>
      <c r="K28" s="102">
        <v>75.885810151145506</v>
      </c>
      <c r="L28" s="134"/>
      <c r="M28" s="102">
        <v>0</v>
      </c>
    </row>
    <row r="29" spans="1:13" s="13" customFormat="1" ht="18" customHeight="1" x14ac:dyDescent="0.25">
      <c r="A29" s="132" t="s">
        <v>95</v>
      </c>
      <c r="B29" s="65" t="s">
        <v>193</v>
      </c>
      <c r="C29" s="133"/>
      <c r="D29" s="134"/>
      <c r="E29" s="102">
        <v>0</v>
      </c>
      <c r="F29" s="134"/>
      <c r="G29" s="102">
        <v>0</v>
      </c>
      <c r="H29" s="134"/>
      <c r="I29" s="102">
        <v>0</v>
      </c>
      <c r="J29" s="134"/>
      <c r="K29" s="102">
        <v>0</v>
      </c>
      <c r="L29" s="102"/>
      <c r="M29" s="102">
        <v>75.885810151145506</v>
      </c>
    </row>
    <row r="30" spans="1:13" s="13" customFormat="1" ht="18" customHeight="1" x14ac:dyDescent="0.25">
      <c r="A30" s="132" t="s">
        <v>96</v>
      </c>
      <c r="B30" s="65" t="s">
        <v>192</v>
      </c>
      <c r="C30" s="133"/>
      <c r="D30" s="134"/>
      <c r="E30" s="102">
        <v>0</v>
      </c>
      <c r="F30" s="134"/>
      <c r="G30" s="102">
        <v>0</v>
      </c>
      <c r="H30" s="134"/>
      <c r="I30" s="102">
        <v>0</v>
      </c>
      <c r="J30" s="134"/>
      <c r="K30" s="102">
        <v>0</v>
      </c>
      <c r="L30" s="134"/>
      <c r="M30" s="102">
        <v>75.885810151145506</v>
      </c>
    </row>
    <row r="31" spans="1:13" s="11" customFormat="1" ht="63" customHeight="1" x14ac:dyDescent="0.25">
      <c r="A31" s="127" t="s">
        <v>52</v>
      </c>
      <c r="B31" s="128" t="s">
        <v>53</v>
      </c>
      <c r="C31" s="129"/>
      <c r="D31" s="130"/>
      <c r="E31" s="131">
        <f>SUM(E32:E44)</f>
        <v>341.55933841197532</v>
      </c>
      <c r="F31" s="131"/>
      <c r="G31" s="131">
        <f t="shared" ref="G31:M31" si="2">SUM(G32:G44)</f>
        <v>617.94799885360374</v>
      </c>
      <c r="H31" s="131"/>
      <c r="I31" s="131">
        <f t="shared" si="2"/>
        <v>405.00507708169533</v>
      </c>
      <c r="J31" s="131"/>
      <c r="K31" s="131">
        <f t="shared" si="2"/>
        <v>574.47058620842006</v>
      </c>
      <c r="L31" s="131"/>
      <c r="M31" s="131">
        <f t="shared" si="2"/>
        <v>408.87630329367715</v>
      </c>
    </row>
    <row r="32" spans="1:13" s="11" customFormat="1" ht="39.950000000000003" customHeight="1" x14ac:dyDescent="0.25">
      <c r="A32" s="132" t="s">
        <v>25</v>
      </c>
      <c r="B32" s="65" t="s">
        <v>139</v>
      </c>
      <c r="C32" s="136" t="s">
        <v>7</v>
      </c>
      <c r="D32" s="134">
        <v>8</v>
      </c>
      <c r="E32" s="137">
        <v>192.01262675555824</v>
      </c>
      <c r="F32" s="134">
        <v>10</v>
      </c>
      <c r="G32" s="137">
        <v>252.01657261667015</v>
      </c>
      <c r="H32" s="134">
        <v>10</v>
      </c>
      <c r="I32" s="137">
        <v>264.61740124750372</v>
      </c>
      <c r="J32" s="134">
        <v>10</v>
      </c>
      <c r="K32" s="137">
        <v>277.8482713098789</v>
      </c>
      <c r="L32" s="134">
        <v>10</v>
      </c>
      <c r="M32" s="137">
        <v>291.74068487537284</v>
      </c>
    </row>
    <row r="33" spans="1:13" s="11" customFormat="1" ht="39.950000000000003" customHeight="1" x14ac:dyDescent="0.25">
      <c r="A33" s="132" t="s">
        <v>26</v>
      </c>
      <c r="B33" s="65" t="s">
        <v>140</v>
      </c>
      <c r="C33" s="136" t="s">
        <v>7</v>
      </c>
      <c r="D33" s="134">
        <v>2</v>
      </c>
      <c r="E33" s="137">
        <v>41.231576531872399</v>
      </c>
      <c r="F33" s="134"/>
      <c r="G33" s="137">
        <v>0</v>
      </c>
      <c r="H33" s="134"/>
      <c r="I33" s="137">
        <v>0</v>
      </c>
      <c r="J33" s="134"/>
      <c r="K33" s="137">
        <v>0</v>
      </c>
      <c r="L33" s="134"/>
      <c r="M33" s="137">
        <v>0</v>
      </c>
    </row>
    <row r="34" spans="1:13" s="11" customFormat="1" ht="39.950000000000003" customHeight="1" x14ac:dyDescent="0.25">
      <c r="A34" s="132" t="s">
        <v>27</v>
      </c>
      <c r="B34" s="65" t="s">
        <v>54</v>
      </c>
      <c r="C34" s="136" t="s">
        <v>7</v>
      </c>
      <c r="D34" s="134">
        <v>1</v>
      </c>
      <c r="E34" s="137">
        <v>27.689209581605802</v>
      </c>
      <c r="F34" s="134">
        <v>0</v>
      </c>
      <c r="G34" s="137">
        <v>0</v>
      </c>
      <c r="H34" s="134">
        <v>1</v>
      </c>
      <c r="I34" s="137">
        <v>29.073670060686087</v>
      </c>
      <c r="J34" s="134">
        <v>0</v>
      </c>
      <c r="K34" s="137">
        <v>0</v>
      </c>
      <c r="L34" s="134">
        <v>1</v>
      </c>
      <c r="M34" s="137">
        <v>30.458130539766383</v>
      </c>
    </row>
    <row r="35" spans="1:13" s="11" customFormat="1" ht="39.950000000000003" customHeight="1" x14ac:dyDescent="0.25">
      <c r="A35" s="132" t="s">
        <v>33</v>
      </c>
      <c r="B35" s="65" t="s">
        <v>55</v>
      </c>
      <c r="C35" s="136" t="s">
        <v>7</v>
      </c>
      <c r="D35" s="134">
        <v>1</v>
      </c>
      <c r="E35" s="137">
        <v>14.9316568280969</v>
      </c>
      <c r="F35" s="134">
        <v>0</v>
      </c>
      <c r="G35" s="137">
        <v>0</v>
      </c>
      <c r="H35" s="134">
        <v>1</v>
      </c>
      <c r="I35" s="137">
        <v>15.678239669501746</v>
      </c>
      <c r="J35" s="134">
        <v>0</v>
      </c>
      <c r="K35" s="137">
        <v>0</v>
      </c>
      <c r="L35" s="134">
        <v>1</v>
      </c>
      <c r="M35" s="137">
        <v>16.424822510906591</v>
      </c>
    </row>
    <row r="36" spans="1:13" s="11" customFormat="1" ht="39.950000000000003" customHeight="1" x14ac:dyDescent="0.25">
      <c r="A36" s="132" t="s">
        <v>73</v>
      </c>
      <c r="B36" s="65" t="s">
        <v>56</v>
      </c>
      <c r="C36" s="136" t="s">
        <v>7</v>
      </c>
      <c r="D36" s="134">
        <v>1</v>
      </c>
      <c r="E36" s="137">
        <v>12.8711313833112</v>
      </c>
      <c r="F36" s="134">
        <v>0</v>
      </c>
      <c r="G36" s="137">
        <v>0</v>
      </c>
      <c r="H36" s="134">
        <v>0</v>
      </c>
      <c r="I36" s="137">
        <v>0</v>
      </c>
      <c r="J36" s="134">
        <v>1</v>
      </c>
      <c r="K36" s="137">
        <v>14.158244521642322</v>
      </c>
      <c r="L36" s="134">
        <v>0</v>
      </c>
      <c r="M36" s="137">
        <v>0</v>
      </c>
    </row>
    <row r="37" spans="1:13" s="11" customFormat="1" ht="39.950000000000003" customHeight="1" x14ac:dyDescent="0.25">
      <c r="A37" s="132" t="s">
        <v>74</v>
      </c>
      <c r="B37" s="65" t="s">
        <v>143</v>
      </c>
      <c r="C37" s="136" t="s">
        <v>7</v>
      </c>
      <c r="D37" s="134">
        <v>1</v>
      </c>
      <c r="E37" s="137">
        <v>52.823137331530802</v>
      </c>
      <c r="F37" s="138">
        <v>1</v>
      </c>
      <c r="G37" s="102">
        <v>54.407831451476724</v>
      </c>
      <c r="H37" s="138">
        <v>1</v>
      </c>
      <c r="I37" s="102">
        <v>56.040066395021029</v>
      </c>
      <c r="J37" s="138">
        <v>1</v>
      </c>
      <c r="K37" s="102">
        <v>57.721268386871664</v>
      </c>
      <c r="L37" s="138">
        <v>1</v>
      </c>
      <c r="M37" s="102">
        <v>59.452906438477811</v>
      </c>
    </row>
    <row r="38" spans="1:13" s="11" customFormat="1" ht="39.950000000000003" customHeight="1" x14ac:dyDescent="0.25">
      <c r="A38" s="132" t="s">
        <v>77</v>
      </c>
      <c r="B38" s="65" t="s">
        <v>175</v>
      </c>
      <c r="C38" s="136" t="s">
        <v>7</v>
      </c>
      <c r="D38" s="134">
        <v>0</v>
      </c>
      <c r="E38" s="137">
        <v>0</v>
      </c>
      <c r="F38" s="134">
        <v>1</v>
      </c>
      <c r="G38" s="137">
        <v>11.311451146735411</v>
      </c>
      <c r="H38" s="134">
        <v>0</v>
      </c>
      <c r="I38" s="137">
        <v>0</v>
      </c>
      <c r="J38" s="134">
        <v>1</v>
      </c>
      <c r="K38" s="137">
        <v>12.442596261408953</v>
      </c>
      <c r="L38" s="134">
        <v>0</v>
      </c>
      <c r="M38" s="137">
        <v>0</v>
      </c>
    </row>
    <row r="39" spans="1:13" s="11" customFormat="1" ht="39.950000000000003" customHeight="1" x14ac:dyDescent="0.25">
      <c r="A39" s="132" t="s">
        <v>88</v>
      </c>
      <c r="B39" s="65" t="s">
        <v>71</v>
      </c>
      <c r="C39" s="136" t="s">
        <v>7</v>
      </c>
      <c r="D39" s="134">
        <v>0</v>
      </c>
      <c r="E39" s="137">
        <v>0</v>
      </c>
      <c r="F39" s="134">
        <v>1</v>
      </c>
      <c r="G39" s="137">
        <v>21.040742658287257</v>
      </c>
      <c r="H39" s="134">
        <v>0</v>
      </c>
      <c r="I39" s="137">
        <v>0</v>
      </c>
      <c r="J39" s="134">
        <v>1</v>
      </c>
      <c r="K39" s="137">
        <v>22.092779791201622</v>
      </c>
      <c r="L39" s="134">
        <v>0</v>
      </c>
      <c r="M39" s="137">
        <v>0</v>
      </c>
    </row>
    <row r="40" spans="1:13" s="11" customFormat="1" ht="39.950000000000003" customHeight="1" x14ac:dyDescent="0.25">
      <c r="A40" s="132" t="s">
        <v>89</v>
      </c>
      <c r="B40" s="65" t="s">
        <v>138</v>
      </c>
      <c r="C40" s="136" t="s">
        <v>7</v>
      </c>
      <c r="D40" s="134"/>
      <c r="E40" s="137">
        <v>0</v>
      </c>
      <c r="F40" s="134">
        <v>1</v>
      </c>
      <c r="G40" s="102">
        <v>154.68467294409572</v>
      </c>
      <c r="H40" s="134"/>
      <c r="I40" s="102">
        <v>0</v>
      </c>
      <c r="J40" s="134">
        <v>1</v>
      </c>
      <c r="K40" s="102">
        <v>154.68467294409572</v>
      </c>
      <c r="L40" s="134"/>
      <c r="M40" s="102">
        <v>0</v>
      </c>
    </row>
    <row r="41" spans="1:13" s="11" customFormat="1" ht="39.950000000000003" customHeight="1" x14ac:dyDescent="0.25">
      <c r="A41" s="132" t="s">
        <v>90</v>
      </c>
      <c r="B41" s="65" t="s">
        <v>190</v>
      </c>
      <c r="C41" s="136" t="s">
        <v>7</v>
      </c>
      <c r="D41" s="134">
        <v>0</v>
      </c>
      <c r="E41" s="137">
        <v>0</v>
      </c>
      <c r="F41" s="134">
        <v>0</v>
      </c>
      <c r="G41" s="137">
        <v>0</v>
      </c>
      <c r="H41" s="134">
        <v>1</v>
      </c>
      <c r="I41" s="137">
        <v>29.8</v>
      </c>
      <c r="J41" s="134">
        <v>0</v>
      </c>
      <c r="K41" s="137">
        <v>0</v>
      </c>
      <c r="L41" s="134">
        <v>0</v>
      </c>
      <c r="M41" s="137">
        <v>0</v>
      </c>
    </row>
    <row r="42" spans="1:13" s="11" customFormat="1" ht="39.950000000000003" customHeight="1" x14ac:dyDescent="0.25">
      <c r="A42" s="132" t="s">
        <v>91</v>
      </c>
      <c r="B42" s="65" t="s">
        <v>141</v>
      </c>
      <c r="C42" s="136" t="s">
        <v>7</v>
      </c>
      <c r="D42" s="134">
        <v>0</v>
      </c>
      <c r="E42" s="137">
        <v>0</v>
      </c>
      <c r="F42" s="134">
        <v>1</v>
      </c>
      <c r="G42" s="137">
        <v>24.502202231931118</v>
      </c>
      <c r="H42" s="134">
        <v>0</v>
      </c>
      <c r="I42" s="137">
        <v>0</v>
      </c>
      <c r="J42" s="134">
        <v>1</v>
      </c>
      <c r="K42" s="137">
        <v>25.237268298889035</v>
      </c>
      <c r="L42" s="134">
        <v>0</v>
      </c>
      <c r="M42" s="137">
        <v>0</v>
      </c>
    </row>
    <row r="43" spans="1:13" s="11" customFormat="1" ht="39.950000000000003" customHeight="1" x14ac:dyDescent="0.25">
      <c r="A43" s="132" t="s">
        <v>92</v>
      </c>
      <c r="B43" s="65" t="s">
        <v>72</v>
      </c>
      <c r="C43" s="136" t="s">
        <v>7</v>
      </c>
      <c r="D43" s="134">
        <v>0</v>
      </c>
      <c r="E43" s="137">
        <v>0</v>
      </c>
      <c r="F43" s="134">
        <v>1</v>
      </c>
      <c r="G43" s="137">
        <v>9.329237818078818</v>
      </c>
      <c r="H43" s="134">
        <v>1</v>
      </c>
      <c r="I43" s="137">
        <v>9.7956997089827595</v>
      </c>
      <c r="J43" s="134">
        <v>1</v>
      </c>
      <c r="K43" s="137">
        <v>10.285484694431897</v>
      </c>
      <c r="L43" s="134">
        <v>1</v>
      </c>
      <c r="M43" s="137">
        <v>10.799758929153493</v>
      </c>
    </row>
    <row r="44" spans="1:13" s="11" customFormat="1" ht="39.950000000000003" customHeight="1" x14ac:dyDescent="0.25">
      <c r="A44" s="132" t="s">
        <v>95</v>
      </c>
      <c r="B44" s="65" t="s">
        <v>181</v>
      </c>
      <c r="C44" s="136" t="s">
        <v>7</v>
      </c>
      <c r="D44" s="134"/>
      <c r="E44" s="137"/>
      <c r="F44" s="134">
        <v>1</v>
      </c>
      <c r="G44" s="137">
        <v>90.655287986328474</v>
      </c>
      <c r="H44" s="134"/>
      <c r="I44" s="137">
        <v>0</v>
      </c>
      <c r="J44" s="134"/>
      <c r="K44" s="137">
        <v>0</v>
      </c>
      <c r="L44" s="134"/>
      <c r="M44" s="137">
        <v>0</v>
      </c>
    </row>
    <row r="45" spans="1:13" ht="20.100000000000001" customHeight="1" x14ac:dyDescent="0.25">
      <c r="A45" s="139"/>
      <c r="B45" s="140" t="s">
        <v>11</v>
      </c>
      <c r="C45" s="141"/>
      <c r="D45" s="142"/>
      <c r="E45" s="143">
        <f>E15+E13+E12</f>
        <v>1069.5462716519942</v>
      </c>
      <c r="F45" s="143"/>
      <c r="G45" s="143">
        <f t="shared" ref="G45:M45" si="3">G15+G13+G12</f>
        <v>887.18493209362236</v>
      </c>
      <c r="H45" s="143"/>
      <c r="I45" s="143">
        <f t="shared" si="3"/>
        <v>1133.3558177095767</v>
      </c>
      <c r="J45" s="143"/>
      <c r="K45" s="143">
        <f t="shared" si="3"/>
        <v>7091.4725774959325</v>
      </c>
      <c r="L45" s="143"/>
      <c r="M45" s="143">
        <f t="shared" si="3"/>
        <v>6853.3879235959685</v>
      </c>
    </row>
    <row r="47" spans="1:13" x14ac:dyDescent="0.25">
      <c r="E47" s="17"/>
      <c r="G47" s="17"/>
      <c r="I47" s="17"/>
      <c r="K47" s="17"/>
      <c r="M47" s="17"/>
    </row>
    <row r="48" spans="1:13" s="19" customFormat="1" x14ac:dyDescent="0.25">
      <c r="A48" s="18"/>
      <c r="E48" s="20"/>
      <c r="G48" s="20"/>
      <c r="I48" s="20"/>
      <c r="K48" s="20"/>
      <c r="M48" s="20"/>
    </row>
    <row r="49" spans="1:13" s="19" customFormat="1" x14ac:dyDescent="0.25">
      <c r="A49" s="18"/>
      <c r="E49" s="20"/>
      <c r="G49" s="20"/>
      <c r="I49" s="20"/>
      <c r="K49" s="20"/>
      <c r="M49" s="20"/>
    </row>
    <row r="50" spans="1:13" s="19" customFormat="1" x14ac:dyDescent="0.25">
      <c r="A50" s="18"/>
    </row>
    <row r="51" spans="1:13" s="19" customFormat="1" x14ac:dyDescent="0.25">
      <c r="A51" s="18"/>
    </row>
    <row r="52" spans="1:13" s="19" customFormat="1" x14ac:dyDescent="0.25">
      <c r="A52" s="18"/>
    </row>
    <row r="53" spans="1:13" s="22" customFormat="1" x14ac:dyDescent="0.25">
      <c r="A53" s="21"/>
    </row>
    <row r="54" spans="1:13" s="22" customFormat="1" x14ac:dyDescent="0.25">
      <c r="A54" s="21"/>
    </row>
    <row r="55" spans="1:13" s="22" customFormat="1" x14ac:dyDescent="0.25">
      <c r="A55" s="21"/>
    </row>
    <row r="56" spans="1:13" s="22" customFormat="1" x14ac:dyDescent="0.25">
      <c r="A56" s="21"/>
    </row>
    <row r="57" spans="1:13" s="22" customFormat="1" x14ac:dyDescent="0.25">
      <c r="A57" s="21"/>
    </row>
    <row r="58" spans="1:13" s="22" customFormat="1" x14ac:dyDescent="0.25">
      <c r="A58" s="21"/>
    </row>
  </sheetData>
  <mergeCells count="11">
    <mergeCell ref="D8:M8"/>
    <mergeCell ref="A6:M6"/>
    <mergeCell ref="A8:A10"/>
    <mergeCell ref="B8:B10"/>
    <mergeCell ref="C8:C10"/>
    <mergeCell ref="F9:G9"/>
    <mergeCell ref="H9:I9"/>
    <mergeCell ref="J9:K9"/>
    <mergeCell ref="L9:M9"/>
    <mergeCell ref="D9:E9"/>
    <mergeCell ref="K7:M7"/>
  </mergeCells>
  <printOptions horizontalCentered="1"/>
  <pageMargins left="0" right="0" top="0.35" bottom="0.35" header="0.3" footer="0.3"/>
  <pageSetup paperSize="9" scale="89" fitToHeight="0" orientation="landscape" errors="blank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99"/>
  <sheetViews>
    <sheetView view="pageBreakPreview" topLeftCell="A94" zoomScale="115" zoomScaleNormal="110" zoomScaleSheetLayoutView="115" workbookViewId="0">
      <selection activeCell="E99" sqref="E99:M99"/>
    </sheetView>
  </sheetViews>
  <sheetFormatPr defaultRowHeight="16.5" x14ac:dyDescent="0.25"/>
  <cols>
    <col min="1" max="1" width="6" style="148" customWidth="1"/>
    <col min="2" max="2" width="39.42578125" style="46" customWidth="1"/>
    <col min="3" max="3" width="9.85546875" style="46" customWidth="1"/>
    <col min="4" max="13" width="10.7109375" style="46" customWidth="1"/>
    <col min="14" max="50" width="9.140625" style="46"/>
    <col min="51" max="51" width="6" style="46" customWidth="1"/>
    <col min="52" max="52" width="65.42578125" style="46" customWidth="1"/>
    <col min="53" max="53" width="7.85546875" style="46" customWidth="1"/>
    <col min="54" max="54" width="7" style="46" customWidth="1"/>
    <col min="55" max="55" width="12.5703125" style="46" customWidth="1"/>
    <col min="56" max="56" width="7.28515625" style="46" customWidth="1"/>
    <col min="57" max="57" width="11.85546875" style="46" customWidth="1"/>
    <col min="58" max="58" width="7.5703125" style="46" customWidth="1"/>
    <col min="59" max="59" width="12.140625" style="46" customWidth="1"/>
    <col min="60" max="60" width="13" style="46" bestFit="1" customWidth="1"/>
    <col min="61" max="306" width="9.140625" style="46"/>
    <col min="307" max="307" width="6" style="46" customWidth="1"/>
    <col min="308" max="308" width="65.42578125" style="46" customWidth="1"/>
    <col min="309" max="309" width="7.85546875" style="46" customWidth="1"/>
    <col min="310" max="310" width="7" style="46" customWidth="1"/>
    <col min="311" max="311" width="12.5703125" style="46" customWidth="1"/>
    <col min="312" max="312" width="7.28515625" style="46" customWidth="1"/>
    <col min="313" max="313" width="11.85546875" style="46" customWidth="1"/>
    <col min="314" max="314" width="7.5703125" style="46" customWidth="1"/>
    <col min="315" max="315" width="12.140625" style="46" customWidth="1"/>
    <col min="316" max="316" width="13" style="46" bestFit="1" customWidth="1"/>
    <col min="317" max="562" width="9.140625" style="46"/>
    <col min="563" max="563" width="6" style="46" customWidth="1"/>
    <col min="564" max="564" width="65.42578125" style="46" customWidth="1"/>
    <col min="565" max="565" width="7.85546875" style="46" customWidth="1"/>
    <col min="566" max="566" width="7" style="46" customWidth="1"/>
    <col min="567" max="567" width="12.5703125" style="46" customWidth="1"/>
    <col min="568" max="568" width="7.28515625" style="46" customWidth="1"/>
    <col min="569" max="569" width="11.85546875" style="46" customWidth="1"/>
    <col min="570" max="570" width="7.5703125" style="46" customWidth="1"/>
    <col min="571" max="571" width="12.140625" style="46" customWidth="1"/>
    <col min="572" max="572" width="13" style="46" bestFit="1" customWidth="1"/>
    <col min="573" max="818" width="9.140625" style="46"/>
    <col min="819" max="819" width="6" style="46" customWidth="1"/>
    <col min="820" max="820" width="65.42578125" style="46" customWidth="1"/>
    <col min="821" max="821" width="7.85546875" style="46" customWidth="1"/>
    <col min="822" max="822" width="7" style="46" customWidth="1"/>
    <col min="823" max="823" width="12.5703125" style="46" customWidth="1"/>
    <col min="824" max="824" width="7.28515625" style="46" customWidth="1"/>
    <col min="825" max="825" width="11.85546875" style="46" customWidth="1"/>
    <col min="826" max="826" width="7.5703125" style="46" customWidth="1"/>
    <col min="827" max="827" width="12.140625" style="46" customWidth="1"/>
    <col min="828" max="828" width="13" style="46" bestFit="1" customWidth="1"/>
    <col min="829" max="1074" width="9.140625" style="46"/>
    <col min="1075" max="1075" width="6" style="46" customWidth="1"/>
    <col min="1076" max="1076" width="65.42578125" style="46" customWidth="1"/>
    <col min="1077" max="1077" width="7.85546875" style="46" customWidth="1"/>
    <col min="1078" max="1078" width="7" style="46" customWidth="1"/>
    <col min="1079" max="1079" width="12.5703125" style="46" customWidth="1"/>
    <col min="1080" max="1080" width="7.28515625" style="46" customWidth="1"/>
    <col min="1081" max="1081" width="11.85546875" style="46" customWidth="1"/>
    <col min="1082" max="1082" width="7.5703125" style="46" customWidth="1"/>
    <col min="1083" max="1083" width="12.140625" style="46" customWidth="1"/>
    <col min="1084" max="1084" width="13" style="46" bestFit="1" customWidth="1"/>
    <col min="1085" max="1330" width="9.140625" style="46"/>
    <col min="1331" max="1331" width="6" style="46" customWidth="1"/>
    <col min="1332" max="1332" width="65.42578125" style="46" customWidth="1"/>
    <col min="1333" max="1333" width="7.85546875" style="46" customWidth="1"/>
    <col min="1334" max="1334" width="7" style="46" customWidth="1"/>
    <col min="1335" max="1335" width="12.5703125" style="46" customWidth="1"/>
    <col min="1336" max="1336" width="7.28515625" style="46" customWidth="1"/>
    <col min="1337" max="1337" width="11.85546875" style="46" customWidth="1"/>
    <col min="1338" max="1338" width="7.5703125" style="46" customWidth="1"/>
    <col min="1339" max="1339" width="12.140625" style="46" customWidth="1"/>
    <col min="1340" max="1340" width="13" style="46" bestFit="1" customWidth="1"/>
    <col min="1341" max="1586" width="9.140625" style="46"/>
    <col min="1587" max="1587" width="6" style="46" customWidth="1"/>
    <col min="1588" max="1588" width="65.42578125" style="46" customWidth="1"/>
    <col min="1589" max="1589" width="7.85546875" style="46" customWidth="1"/>
    <col min="1590" max="1590" width="7" style="46" customWidth="1"/>
    <col min="1591" max="1591" width="12.5703125" style="46" customWidth="1"/>
    <col min="1592" max="1592" width="7.28515625" style="46" customWidth="1"/>
    <col min="1593" max="1593" width="11.85546875" style="46" customWidth="1"/>
    <col min="1594" max="1594" width="7.5703125" style="46" customWidth="1"/>
    <col min="1595" max="1595" width="12.140625" style="46" customWidth="1"/>
    <col min="1596" max="1596" width="13" style="46" bestFit="1" customWidth="1"/>
    <col min="1597" max="1842" width="9.140625" style="46"/>
    <col min="1843" max="1843" width="6" style="46" customWidth="1"/>
    <col min="1844" max="1844" width="65.42578125" style="46" customWidth="1"/>
    <col min="1845" max="1845" width="7.85546875" style="46" customWidth="1"/>
    <col min="1846" max="1846" width="7" style="46" customWidth="1"/>
    <col min="1847" max="1847" width="12.5703125" style="46" customWidth="1"/>
    <col min="1848" max="1848" width="7.28515625" style="46" customWidth="1"/>
    <col min="1849" max="1849" width="11.85546875" style="46" customWidth="1"/>
    <col min="1850" max="1850" width="7.5703125" style="46" customWidth="1"/>
    <col min="1851" max="1851" width="12.140625" style="46" customWidth="1"/>
    <col min="1852" max="1852" width="13" style="46" bestFit="1" customWidth="1"/>
    <col min="1853" max="2098" width="9.140625" style="46"/>
    <col min="2099" max="2099" width="6" style="46" customWidth="1"/>
    <col min="2100" max="2100" width="65.42578125" style="46" customWidth="1"/>
    <col min="2101" max="2101" width="7.85546875" style="46" customWidth="1"/>
    <col min="2102" max="2102" width="7" style="46" customWidth="1"/>
    <col min="2103" max="2103" width="12.5703125" style="46" customWidth="1"/>
    <col min="2104" max="2104" width="7.28515625" style="46" customWidth="1"/>
    <col min="2105" max="2105" width="11.85546875" style="46" customWidth="1"/>
    <col min="2106" max="2106" width="7.5703125" style="46" customWidth="1"/>
    <col min="2107" max="2107" width="12.140625" style="46" customWidth="1"/>
    <col min="2108" max="2108" width="13" style="46" bestFit="1" customWidth="1"/>
    <col min="2109" max="2354" width="9.140625" style="46"/>
    <col min="2355" max="2355" width="6" style="46" customWidth="1"/>
    <col min="2356" max="2356" width="65.42578125" style="46" customWidth="1"/>
    <col min="2357" max="2357" width="7.85546875" style="46" customWidth="1"/>
    <col min="2358" max="2358" width="7" style="46" customWidth="1"/>
    <col min="2359" max="2359" width="12.5703125" style="46" customWidth="1"/>
    <col min="2360" max="2360" width="7.28515625" style="46" customWidth="1"/>
    <col min="2361" max="2361" width="11.85546875" style="46" customWidth="1"/>
    <col min="2362" max="2362" width="7.5703125" style="46" customWidth="1"/>
    <col min="2363" max="2363" width="12.140625" style="46" customWidth="1"/>
    <col min="2364" max="2364" width="13" style="46" bestFit="1" customWidth="1"/>
    <col min="2365" max="2610" width="9.140625" style="46"/>
    <col min="2611" max="2611" width="6" style="46" customWidth="1"/>
    <col min="2612" max="2612" width="65.42578125" style="46" customWidth="1"/>
    <col min="2613" max="2613" width="7.85546875" style="46" customWidth="1"/>
    <col min="2614" max="2614" width="7" style="46" customWidth="1"/>
    <col min="2615" max="2615" width="12.5703125" style="46" customWidth="1"/>
    <col min="2616" max="2616" width="7.28515625" style="46" customWidth="1"/>
    <col min="2617" max="2617" width="11.85546875" style="46" customWidth="1"/>
    <col min="2618" max="2618" width="7.5703125" style="46" customWidth="1"/>
    <col min="2619" max="2619" width="12.140625" style="46" customWidth="1"/>
    <col min="2620" max="2620" width="13" style="46" bestFit="1" customWidth="1"/>
    <col min="2621" max="2866" width="9.140625" style="46"/>
    <col min="2867" max="2867" width="6" style="46" customWidth="1"/>
    <col min="2868" max="2868" width="65.42578125" style="46" customWidth="1"/>
    <col min="2869" max="2869" width="7.85546875" style="46" customWidth="1"/>
    <col min="2870" max="2870" width="7" style="46" customWidth="1"/>
    <col min="2871" max="2871" width="12.5703125" style="46" customWidth="1"/>
    <col min="2872" max="2872" width="7.28515625" style="46" customWidth="1"/>
    <col min="2873" max="2873" width="11.85546875" style="46" customWidth="1"/>
    <col min="2874" max="2874" width="7.5703125" style="46" customWidth="1"/>
    <col min="2875" max="2875" width="12.140625" style="46" customWidth="1"/>
    <col min="2876" max="2876" width="13" style="46" bestFit="1" customWidth="1"/>
    <col min="2877" max="3122" width="9.140625" style="46"/>
    <col min="3123" max="3123" width="6" style="46" customWidth="1"/>
    <col min="3124" max="3124" width="65.42578125" style="46" customWidth="1"/>
    <col min="3125" max="3125" width="7.85546875" style="46" customWidth="1"/>
    <col min="3126" max="3126" width="7" style="46" customWidth="1"/>
    <col min="3127" max="3127" width="12.5703125" style="46" customWidth="1"/>
    <col min="3128" max="3128" width="7.28515625" style="46" customWidth="1"/>
    <col min="3129" max="3129" width="11.85546875" style="46" customWidth="1"/>
    <col min="3130" max="3130" width="7.5703125" style="46" customWidth="1"/>
    <col min="3131" max="3131" width="12.140625" style="46" customWidth="1"/>
    <col min="3132" max="3132" width="13" style="46" bestFit="1" customWidth="1"/>
    <col min="3133" max="3378" width="9.140625" style="46"/>
    <col min="3379" max="3379" width="6" style="46" customWidth="1"/>
    <col min="3380" max="3380" width="65.42578125" style="46" customWidth="1"/>
    <col min="3381" max="3381" width="7.85546875" style="46" customWidth="1"/>
    <col min="3382" max="3382" width="7" style="46" customWidth="1"/>
    <col min="3383" max="3383" width="12.5703125" style="46" customWidth="1"/>
    <col min="3384" max="3384" width="7.28515625" style="46" customWidth="1"/>
    <col min="3385" max="3385" width="11.85546875" style="46" customWidth="1"/>
    <col min="3386" max="3386" width="7.5703125" style="46" customWidth="1"/>
    <col min="3387" max="3387" width="12.140625" style="46" customWidth="1"/>
    <col min="3388" max="3388" width="13" style="46" bestFit="1" customWidth="1"/>
    <col min="3389" max="3634" width="9.140625" style="46"/>
    <col min="3635" max="3635" width="6" style="46" customWidth="1"/>
    <col min="3636" max="3636" width="65.42578125" style="46" customWidth="1"/>
    <col min="3637" max="3637" width="7.85546875" style="46" customWidth="1"/>
    <col min="3638" max="3638" width="7" style="46" customWidth="1"/>
    <col min="3639" max="3639" width="12.5703125" style="46" customWidth="1"/>
    <col min="3640" max="3640" width="7.28515625" style="46" customWidth="1"/>
    <col min="3641" max="3641" width="11.85546875" style="46" customWidth="1"/>
    <col min="3642" max="3642" width="7.5703125" style="46" customWidth="1"/>
    <col min="3643" max="3643" width="12.140625" style="46" customWidth="1"/>
    <col min="3644" max="3644" width="13" style="46" bestFit="1" customWidth="1"/>
    <col min="3645" max="3890" width="9.140625" style="46"/>
    <col min="3891" max="3891" width="6" style="46" customWidth="1"/>
    <col min="3892" max="3892" width="65.42578125" style="46" customWidth="1"/>
    <col min="3893" max="3893" width="7.85546875" style="46" customWidth="1"/>
    <col min="3894" max="3894" width="7" style="46" customWidth="1"/>
    <col min="3895" max="3895" width="12.5703125" style="46" customWidth="1"/>
    <col min="3896" max="3896" width="7.28515625" style="46" customWidth="1"/>
    <col min="3897" max="3897" width="11.85546875" style="46" customWidth="1"/>
    <col min="3898" max="3898" width="7.5703125" style="46" customWidth="1"/>
    <col min="3899" max="3899" width="12.140625" style="46" customWidth="1"/>
    <col min="3900" max="3900" width="13" style="46" bestFit="1" customWidth="1"/>
    <col min="3901" max="4146" width="9.140625" style="46"/>
    <col min="4147" max="4147" width="6" style="46" customWidth="1"/>
    <col min="4148" max="4148" width="65.42578125" style="46" customWidth="1"/>
    <col min="4149" max="4149" width="7.85546875" style="46" customWidth="1"/>
    <col min="4150" max="4150" width="7" style="46" customWidth="1"/>
    <col min="4151" max="4151" width="12.5703125" style="46" customWidth="1"/>
    <col min="4152" max="4152" width="7.28515625" style="46" customWidth="1"/>
    <col min="4153" max="4153" width="11.85546875" style="46" customWidth="1"/>
    <col min="4154" max="4154" width="7.5703125" style="46" customWidth="1"/>
    <col min="4155" max="4155" width="12.140625" style="46" customWidth="1"/>
    <col min="4156" max="4156" width="13" style="46" bestFit="1" customWidth="1"/>
    <col min="4157" max="4402" width="9.140625" style="46"/>
    <col min="4403" max="4403" width="6" style="46" customWidth="1"/>
    <col min="4404" max="4404" width="65.42578125" style="46" customWidth="1"/>
    <col min="4405" max="4405" width="7.85546875" style="46" customWidth="1"/>
    <col min="4406" max="4406" width="7" style="46" customWidth="1"/>
    <col min="4407" max="4407" width="12.5703125" style="46" customWidth="1"/>
    <col min="4408" max="4408" width="7.28515625" style="46" customWidth="1"/>
    <col min="4409" max="4409" width="11.85546875" style="46" customWidth="1"/>
    <col min="4410" max="4410" width="7.5703125" style="46" customWidth="1"/>
    <col min="4411" max="4411" width="12.140625" style="46" customWidth="1"/>
    <col min="4412" max="4412" width="13" style="46" bestFit="1" customWidth="1"/>
    <col min="4413" max="4658" width="9.140625" style="46"/>
    <col min="4659" max="4659" width="6" style="46" customWidth="1"/>
    <col min="4660" max="4660" width="65.42578125" style="46" customWidth="1"/>
    <col min="4661" max="4661" width="7.85546875" style="46" customWidth="1"/>
    <col min="4662" max="4662" width="7" style="46" customWidth="1"/>
    <col min="4663" max="4663" width="12.5703125" style="46" customWidth="1"/>
    <col min="4664" max="4664" width="7.28515625" style="46" customWidth="1"/>
    <col min="4665" max="4665" width="11.85546875" style="46" customWidth="1"/>
    <col min="4666" max="4666" width="7.5703125" style="46" customWidth="1"/>
    <col min="4667" max="4667" width="12.140625" style="46" customWidth="1"/>
    <col min="4668" max="4668" width="13" style="46" bestFit="1" customWidth="1"/>
    <col min="4669" max="4914" width="9.140625" style="46"/>
    <col min="4915" max="4915" width="6" style="46" customWidth="1"/>
    <col min="4916" max="4916" width="65.42578125" style="46" customWidth="1"/>
    <col min="4917" max="4917" width="7.85546875" style="46" customWidth="1"/>
    <col min="4918" max="4918" width="7" style="46" customWidth="1"/>
    <col min="4919" max="4919" width="12.5703125" style="46" customWidth="1"/>
    <col min="4920" max="4920" width="7.28515625" style="46" customWidth="1"/>
    <col min="4921" max="4921" width="11.85546875" style="46" customWidth="1"/>
    <col min="4922" max="4922" width="7.5703125" style="46" customWidth="1"/>
    <col min="4923" max="4923" width="12.140625" style="46" customWidth="1"/>
    <col min="4924" max="4924" width="13" style="46" bestFit="1" customWidth="1"/>
    <col min="4925" max="5170" width="9.140625" style="46"/>
    <col min="5171" max="5171" width="6" style="46" customWidth="1"/>
    <col min="5172" max="5172" width="65.42578125" style="46" customWidth="1"/>
    <col min="5173" max="5173" width="7.85546875" style="46" customWidth="1"/>
    <col min="5174" max="5174" width="7" style="46" customWidth="1"/>
    <col min="5175" max="5175" width="12.5703125" style="46" customWidth="1"/>
    <col min="5176" max="5176" width="7.28515625" style="46" customWidth="1"/>
    <col min="5177" max="5177" width="11.85546875" style="46" customWidth="1"/>
    <col min="5178" max="5178" width="7.5703125" style="46" customWidth="1"/>
    <col min="5179" max="5179" width="12.140625" style="46" customWidth="1"/>
    <col min="5180" max="5180" width="13" style="46" bestFit="1" customWidth="1"/>
    <col min="5181" max="5426" width="9.140625" style="46"/>
    <col min="5427" max="5427" width="6" style="46" customWidth="1"/>
    <col min="5428" max="5428" width="65.42578125" style="46" customWidth="1"/>
    <col min="5429" max="5429" width="7.85546875" style="46" customWidth="1"/>
    <col min="5430" max="5430" width="7" style="46" customWidth="1"/>
    <col min="5431" max="5431" width="12.5703125" style="46" customWidth="1"/>
    <col min="5432" max="5432" width="7.28515625" style="46" customWidth="1"/>
    <col min="5433" max="5433" width="11.85546875" style="46" customWidth="1"/>
    <col min="5434" max="5434" width="7.5703125" style="46" customWidth="1"/>
    <col min="5435" max="5435" width="12.140625" style="46" customWidth="1"/>
    <col min="5436" max="5436" width="13" style="46" bestFit="1" customWidth="1"/>
    <col min="5437" max="5682" width="9.140625" style="46"/>
    <col min="5683" max="5683" width="6" style="46" customWidth="1"/>
    <col min="5684" max="5684" width="65.42578125" style="46" customWidth="1"/>
    <col min="5685" max="5685" width="7.85546875" style="46" customWidth="1"/>
    <col min="5686" max="5686" width="7" style="46" customWidth="1"/>
    <col min="5687" max="5687" width="12.5703125" style="46" customWidth="1"/>
    <col min="5688" max="5688" width="7.28515625" style="46" customWidth="1"/>
    <col min="5689" max="5689" width="11.85546875" style="46" customWidth="1"/>
    <col min="5690" max="5690" width="7.5703125" style="46" customWidth="1"/>
    <col min="5691" max="5691" width="12.140625" style="46" customWidth="1"/>
    <col min="5692" max="5692" width="13" style="46" bestFit="1" customWidth="1"/>
    <col min="5693" max="5938" width="9.140625" style="46"/>
    <col min="5939" max="5939" width="6" style="46" customWidth="1"/>
    <col min="5940" max="5940" width="65.42578125" style="46" customWidth="1"/>
    <col min="5941" max="5941" width="7.85546875" style="46" customWidth="1"/>
    <col min="5942" max="5942" width="7" style="46" customWidth="1"/>
    <col min="5943" max="5943" width="12.5703125" style="46" customWidth="1"/>
    <col min="5944" max="5944" width="7.28515625" style="46" customWidth="1"/>
    <col min="5945" max="5945" width="11.85546875" style="46" customWidth="1"/>
    <col min="5946" max="5946" width="7.5703125" style="46" customWidth="1"/>
    <col min="5947" max="5947" width="12.140625" style="46" customWidth="1"/>
    <col min="5948" max="5948" width="13" style="46" bestFit="1" customWidth="1"/>
    <col min="5949" max="6194" width="9.140625" style="46"/>
    <col min="6195" max="6195" width="6" style="46" customWidth="1"/>
    <col min="6196" max="6196" width="65.42578125" style="46" customWidth="1"/>
    <col min="6197" max="6197" width="7.85546875" style="46" customWidth="1"/>
    <col min="6198" max="6198" width="7" style="46" customWidth="1"/>
    <col min="6199" max="6199" width="12.5703125" style="46" customWidth="1"/>
    <col min="6200" max="6200" width="7.28515625" style="46" customWidth="1"/>
    <col min="6201" max="6201" width="11.85546875" style="46" customWidth="1"/>
    <col min="6202" max="6202" width="7.5703125" style="46" customWidth="1"/>
    <col min="6203" max="6203" width="12.140625" style="46" customWidth="1"/>
    <col min="6204" max="6204" width="13" style="46" bestFit="1" customWidth="1"/>
    <col min="6205" max="6450" width="9.140625" style="46"/>
    <col min="6451" max="6451" width="6" style="46" customWidth="1"/>
    <col min="6452" max="6452" width="65.42578125" style="46" customWidth="1"/>
    <col min="6453" max="6453" width="7.85546875" style="46" customWidth="1"/>
    <col min="6454" max="6454" width="7" style="46" customWidth="1"/>
    <col min="6455" max="6455" width="12.5703125" style="46" customWidth="1"/>
    <col min="6456" max="6456" width="7.28515625" style="46" customWidth="1"/>
    <col min="6457" max="6457" width="11.85546875" style="46" customWidth="1"/>
    <col min="6458" max="6458" width="7.5703125" style="46" customWidth="1"/>
    <col min="6459" max="6459" width="12.140625" style="46" customWidth="1"/>
    <col min="6460" max="6460" width="13" style="46" bestFit="1" customWidth="1"/>
    <col min="6461" max="6706" width="9.140625" style="46"/>
    <col min="6707" max="6707" width="6" style="46" customWidth="1"/>
    <col min="6708" max="6708" width="65.42578125" style="46" customWidth="1"/>
    <col min="6709" max="6709" width="7.85546875" style="46" customWidth="1"/>
    <col min="6710" max="6710" width="7" style="46" customWidth="1"/>
    <col min="6711" max="6711" width="12.5703125" style="46" customWidth="1"/>
    <col min="6712" max="6712" width="7.28515625" style="46" customWidth="1"/>
    <col min="6713" max="6713" width="11.85546875" style="46" customWidth="1"/>
    <col min="6714" max="6714" width="7.5703125" style="46" customWidth="1"/>
    <col min="6715" max="6715" width="12.140625" style="46" customWidth="1"/>
    <col min="6716" max="6716" width="13" style="46" bestFit="1" customWidth="1"/>
    <col min="6717" max="6962" width="9.140625" style="46"/>
    <col min="6963" max="6963" width="6" style="46" customWidth="1"/>
    <col min="6964" max="6964" width="65.42578125" style="46" customWidth="1"/>
    <col min="6965" max="6965" width="7.85546875" style="46" customWidth="1"/>
    <col min="6966" max="6966" width="7" style="46" customWidth="1"/>
    <col min="6967" max="6967" width="12.5703125" style="46" customWidth="1"/>
    <col min="6968" max="6968" width="7.28515625" style="46" customWidth="1"/>
    <col min="6969" max="6969" width="11.85546875" style="46" customWidth="1"/>
    <col min="6970" max="6970" width="7.5703125" style="46" customWidth="1"/>
    <col min="6971" max="6971" width="12.140625" style="46" customWidth="1"/>
    <col min="6972" max="6972" width="13" style="46" bestFit="1" customWidth="1"/>
    <col min="6973" max="7218" width="9.140625" style="46"/>
    <col min="7219" max="7219" width="6" style="46" customWidth="1"/>
    <col min="7220" max="7220" width="65.42578125" style="46" customWidth="1"/>
    <col min="7221" max="7221" width="7.85546875" style="46" customWidth="1"/>
    <col min="7222" max="7222" width="7" style="46" customWidth="1"/>
    <col min="7223" max="7223" width="12.5703125" style="46" customWidth="1"/>
    <col min="7224" max="7224" width="7.28515625" style="46" customWidth="1"/>
    <col min="7225" max="7225" width="11.85546875" style="46" customWidth="1"/>
    <col min="7226" max="7226" width="7.5703125" style="46" customWidth="1"/>
    <col min="7227" max="7227" width="12.140625" style="46" customWidth="1"/>
    <col min="7228" max="7228" width="13" style="46" bestFit="1" customWidth="1"/>
    <col min="7229" max="7474" width="9.140625" style="46"/>
    <col min="7475" max="7475" width="6" style="46" customWidth="1"/>
    <col min="7476" max="7476" width="65.42578125" style="46" customWidth="1"/>
    <col min="7477" max="7477" width="7.85546875" style="46" customWidth="1"/>
    <col min="7478" max="7478" width="7" style="46" customWidth="1"/>
    <col min="7479" max="7479" width="12.5703125" style="46" customWidth="1"/>
    <col min="7480" max="7480" width="7.28515625" style="46" customWidth="1"/>
    <col min="7481" max="7481" width="11.85546875" style="46" customWidth="1"/>
    <col min="7482" max="7482" width="7.5703125" style="46" customWidth="1"/>
    <col min="7483" max="7483" width="12.140625" style="46" customWidth="1"/>
    <col min="7484" max="7484" width="13" style="46" bestFit="1" customWidth="1"/>
    <col min="7485" max="7730" width="9.140625" style="46"/>
    <col min="7731" max="7731" width="6" style="46" customWidth="1"/>
    <col min="7732" max="7732" width="65.42578125" style="46" customWidth="1"/>
    <col min="7733" max="7733" width="7.85546875" style="46" customWidth="1"/>
    <col min="7734" max="7734" width="7" style="46" customWidth="1"/>
    <col min="7735" max="7735" width="12.5703125" style="46" customWidth="1"/>
    <col min="7736" max="7736" width="7.28515625" style="46" customWidth="1"/>
    <col min="7737" max="7737" width="11.85546875" style="46" customWidth="1"/>
    <col min="7738" max="7738" width="7.5703125" style="46" customWidth="1"/>
    <col min="7739" max="7739" width="12.140625" style="46" customWidth="1"/>
    <col min="7740" max="7740" width="13" style="46" bestFit="1" customWidth="1"/>
    <col min="7741" max="7986" width="9.140625" style="46"/>
    <col min="7987" max="7987" width="6" style="46" customWidth="1"/>
    <col min="7988" max="7988" width="65.42578125" style="46" customWidth="1"/>
    <col min="7989" max="7989" width="7.85546875" style="46" customWidth="1"/>
    <col min="7990" max="7990" width="7" style="46" customWidth="1"/>
    <col min="7991" max="7991" width="12.5703125" style="46" customWidth="1"/>
    <col min="7992" max="7992" width="7.28515625" style="46" customWidth="1"/>
    <col min="7993" max="7993" width="11.85546875" style="46" customWidth="1"/>
    <col min="7994" max="7994" width="7.5703125" style="46" customWidth="1"/>
    <col min="7995" max="7995" width="12.140625" style="46" customWidth="1"/>
    <col min="7996" max="7996" width="13" style="46" bestFit="1" customWidth="1"/>
    <col min="7997" max="8242" width="9.140625" style="46"/>
    <col min="8243" max="8243" width="6" style="46" customWidth="1"/>
    <col min="8244" max="8244" width="65.42578125" style="46" customWidth="1"/>
    <col min="8245" max="8245" width="7.85546875" style="46" customWidth="1"/>
    <col min="8246" max="8246" width="7" style="46" customWidth="1"/>
    <col min="8247" max="8247" width="12.5703125" style="46" customWidth="1"/>
    <col min="8248" max="8248" width="7.28515625" style="46" customWidth="1"/>
    <col min="8249" max="8249" width="11.85546875" style="46" customWidth="1"/>
    <col min="8250" max="8250" width="7.5703125" style="46" customWidth="1"/>
    <col min="8251" max="8251" width="12.140625" style="46" customWidth="1"/>
    <col min="8252" max="8252" width="13" style="46" bestFit="1" customWidth="1"/>
    <col min="8253" max="8498" width="9.140625" style="46"/>
    <col min="8499" max="8499" width="6" style="46" customWidth="1"/>
    <col min="8500" max="8500" width="65.42578125" style="46" customWidth="1"/>
    <col min="8501" max="8501" width="7.85546875" style="46" customWidth="1"/>
    <col min="8502" max="8502" width="7" style="46" customWidth="1"/>
    <col min="8503" max="8503" width="12.5703125" style="46" customWidth="1"/>
    <col min="8504" max="8504" width="7.28515625" style="46" customWidth="1"/>
    <col min="8505" max="8505" width="11.85546875" style="46" customWidth="1"/>
    <col min="8506" max="8506" width="7.5703125" style="46" customWidth="1"/>
    <col min="8507" max="8507" width="12.140625" style="46" customWidth="1"/>
    <col min="8508" max="8508" width="13" style="46" bestFit="1" customWidth="1"/>
    <col min="8509" max="8754" width="9.140625" style="46"/>
    <col min="8755" max="8755" width="6" style="46" customWidth="1"/>
    <col min="8756" max="8756" width="65.42578125" style="46" customWidth="1"/>
    <col min="8757" max="8757" width="7.85546875" style="46" customWidth="1"/>
    <col min="8758" max="8758" width="7" style="46" customWidth="1"/>
    <col min="8759" max="8759" width="12.5703125" style="46" customWidth="1"/>
    <col min="8760" max="8760" width="7.28515625" style="46" customWidth="1"/>
    <col min="8761" max="8761" width="11.85546875" style="46" customWidth="1"/>
    <col min="8762" max="8762" width="7.5703125" style="46" customWidth="1"/>
    <col min="8763" max="8763" width="12.140625" style="46" customWidth="1"/>
    <col min="8764" max="8764" width="13" style="46" bestFit="1" customWidth="1"/>
    <col min="8765" max="9010" width="9.140625" style="46"/>
    <col min="9011" max="9011" width="6" style="46" customWidth="1"/>
    <col min="9012" max="9012" width="65.42578125" style="46" customWidth="1"/>
    <col min="9013" max="9013" width="7.85546875" style="46" customWidth="1"/>
    <col min="9014" max="9014" width="7" style="46" customWidth="1"/>
    <col min="9015" max="9015" width="12.5703125" style="46" customWidth="1"/>
    <col min="9016" max="9016" width="7.28515625" style="46" customWidth="1"/>
    <col min="9017" max="9017" width="11.85546875" style="46" customWidth="1"/>
    <col min="9018" max="9018" width="7.5703125" style="46" customWidth="1"/>
    <col min="9019" max="9019" width="12.140625" style="46" customWidth="1"/>
    <col min="9020" max="9020" width="13" style="46" bestFit="1" customWidth="1"/>
    <col min="9021" max="9266" width="9.140625" style="46"/>
    <col min="9267" max="9267" width="6" style="46" customWidth="1"/>
    <col min="9268" max="9268" width="65.42578125" style="46" customWidth="1"/>
    <col min="9269" max="9269" width="7.85546875" style="46" customWidth="1"/>
    <col min="9270" max="9270" width="7" style="46" customWidth="1"/>
    <col min="9271" max="9271" width="12.5703125" style="46" customWidth="1"/>
    <col min="9272" max="9272" width="7.28515625" style="46" customWidth="1"/>
    <col min="9273" max="9273" width="11.85546875" style="46" customWidth="1"/>
    <col min="9274" max="9274" width="7.5703125" style="46" customWidth="1"/>
    <col min="9275" max="9275" width="12.140625" style="46" customWidth="1"/>
    <col min="9276" max="9276" width="13" style="46" bestFit="1" customWidth="1"/>
    <col min="9277" max="9522" width="9.140625" style="46"/>
    <col min="9523" max="9523" width="6" style="46" customWidth="1"/>
    <col min="9524" max="9524" width="65.42578125" style="46" customWidth="1"/>
    <col min="9525" max="9525" width="7.85546875" style="46" customWidth="1"/>
    <col min="9526" max="9526" width="7" style="46" customWidth="1"/>
    <col min="9527" max="9527" width="12.5703125" style="46" customWidth="1"/>
    <col min="9528" max="9528" width="7.28515625" style="46" customWidth="1"/>
    <col min="9529" max="9529" width="11.85546875" style="46" customWidth="1"/>
    <col min="9530" max="9530" width="7.5703125" style="46" customWidth="1"/>
    <col min="9531" max="9531" width="12.140625" style="46" customWidth="1"/>
    <col min="9532" max="9532" width="13" style="46" bestFit="1" customWidth="1"/>
    <col min="9533" max="9778" width="9.140625" style="46"/>
    <col min="9779" max="9779" width="6" style="46" customWidth="1"/>
    <col min="9780" max="9780" width="65.42578125" style="46" customWidth="1"/>
    <col min="9781" max="9781" width="7.85546875" style="46" customWidth="1"/>
    <col min="9782" max="9782" width="7" style="46" customWidth="1"/>
    <col min="9783" max="9783" width="12.5703125" style="46" customWidth="1"/>
    <col min="9784" max="9784" width="7.28515625" style="46" customWidth="1"/>
    <col min="9785" max="9785" width="11.85546875" style="46" customWidth="1"/>
    <col min="9786" max="9786" width="7.5703125" style="46" customWidth="1"/>
    <col min="9787" max="9787" width="12.140625" style="46" customWidth="1"/>
    <col min="9788" max="9788" width="13" style="46" bestFit="1" customWidth="1"/>
    <col min="9789" max="10034" width="9.140625" style="46"/>
    <col min="10035" max="10035" width="6" style="46" customWidth="1"/>
    <col min="10036" max="10036" width="65.42578125" style="46" customWidth="1"/>
    <col min="10037" max="10037" width="7.85546875" style="46" customWidth="1"/>
    <col min="10038" max="10038" width="7" style="46" customWidth="1"/>
    <col min="10039" max="10039" width="12.5703125" style="46" customWidth="1"/>
    <col min="10040" max="10040" width="7.28515625" style="46" customWidth="1"/>
    <col min="10041" max="10041" width="11.85546875" style="46" customWidth="1"/>
    <col min="10042" max="10042" width="7.5703125" style="46" customWidth="1"/>
    <col min="10043" max="10043" width="12.140625" style="46" customWidth="1"/>
    <col min="10044" max="10044" width="13" style="46" bestFit="1" customWidth="1"/>
    <col min="10045" max="10290" width="9.140625" style="46"/>
    <col min="10291" max="10291" width="6" style="46" customWidth="1"/>
    <col min="10292" max="10292" width="65.42578125" style="46" customWidth="1"/>
    <col min="10293" max="10293" width="7.85546875" style="46" customWidth="1"/>
    <col min="10294" max="10294" width="7" style="46" customWidth="1"/>
    <col min="10295" max="10295" width="12.5703125" style="46" customWidth="1"/>
    <col min="10296" max="10296" width="7.28515625" style="46" customWidth="1"/>
    <col min="10297" max="10297" width="11.85546875" style="46" customWidth="1"/>
    <col min="10298" max="10298" width="7.5703125" style="46" customWidth="1"/>
    <col min="10299" max="10299" width="12.140625" style="46" customWidth="1"/>
    <col min="10300" max="10300" width="13" style="46" bestFit="1" customWidth="1"/>
    <col min="10301" max="10546" width="9.140625" style="46"/>
    <col min="10547" max="10547" width="6" style="46" customWidth="1"/>
    <col min="10548" max="10548" width="65.42578125" style="46" customWidth="1"/>
    <col min="10549" max="10549" width="7.85546875" style="46" customWidth="1"/>
    <col min="10550" max="10550" width="7" style="46" customWidth="1"/>
    <col min="10551" max="10551" width="12.5703125" style="46" customWidth="1"/>
    <col min="10552" max="10552" width="7.28515625" style="46" customWidth="1"/>
    <col min="10553" max="10553" width="11.85546875" style="46" customWidth="1"/>
    <col min="10554" max="10554" width="7.5703125" style="46" customWidth="1"/>
    <col min="10555" max="10555" width="12.140625" style="46" customWidth="1"/>
    <col min="10556" max="10556" width="13" style="46" bestFit="1" customWidth="1"/>
    <col min="10557" max="10802" width="9.140625" style="46"/>
    <col min="10803" max="10803" width="6" style="46" customWidth="1"/>
    <col min="10804" max="10804" width="65.42578125" style="46" customWidth="1"/>
    <col min="10805" max="10805" width="7.85546875" style="46" customWidth="1"/>
    <col min="10806" max="10806" width="7" style="46" customWidth="1"/>
    <col min="10807" max="10807" width="12.5703125" style="46" customWidth="1"/>
    <col min="10808" max="10808" width="7.28515625" style="46" customWidth="1"/>
    <col min="10809" max="10809" width="11.85546875" style="46" customWidth="1"/>
    <col min="10810" max="10810" width="7.5703125" style="46" customWidth="1"/>
    <col min="10811" max="10811" width="12.140625" style="46" customWidth="1"/>
    <col min="10812" max="10812" width="13" style="46" bestFit="1" customWidth="1"/>
    <col min="10813" max="11058" width="9.140625" style="46"/>
    <col min="11059" max="11059" width="6" style="46" customWidth="1"/>
    <col min="11060" max="11060" width="65.42578125" style="46" customWidth="1"/>
    <col min="11061" max="11061" width="7.85546875" style="46" customWidth="1"/>
    <col min="11062" max="11062" width="7" style="46" customWidth="1"/>
    <col min="11063" max="11063" width="12.5703125" style="46" customWidth="1"/>
    <col min="11064" max="11064" width="7.28515625" style="46" customWidth="1"/>
    <col min="11065" max="11065" width="11.85546875" style="46" customWidth="1"/>
    <col min="11066" max="11066" width="7.5703125" style="46" customWidth="1"/>
    <col min="11067" max="11067" width="12.140625" style="46" customWidth="1"/>
    <col min="11068" max="11068" width="13" style="46" bestFit="1" customWidth="1"/>
    <col min="11069" max="11314" width="9.140625" style="46"/>
    <col min="11315" max="11315" width="6" style="46" customWidth="1"/>
    <col min="11316" max="11316" width="65.42578125" style="46" customWidth="1"/>
    <col min="11317" max="11317" width="7.85546875" style="46" customWidth="1"/>
    <col min="11318" max="11318" width="7" style="46" customWidth="1"/>
    <col min="11319" max="11319" width="12.5703125" style="46" customWidth="1"/>
    <col min="11320" max="11320" width="7.28515625" style="46" customWidth="1"/>
    <col min="11321" max="11321" width="11.85546875" style="46" customWidth="1"/>
    <col min="11322" max="11322" width="7.5703125" style="46" customWidth="1"/>
    <col min="11323" max="11323" width="12.140625" style="46" customWidth="1"/>
    <col min="11324" max="11324" width="13" style="46" bestFit="1" customWidth="1"/>
    <col min="11325" max="11570" width="9.140625" style="46"/>
    <col min="11571" max="11571" width="6" style="46" customWidth="1"/>
    <col min="11572" max="11572" width="65.42578125" style="46" customWidth="1"/>
    <col min="11573" max="11573" width="7.85546875" style="46" customWidth="1"/>
    <col min="11574" max="11574" width="7" style="46" customWidth="1"/>
    <col min="11575" max="11575" width="12.5703125" style="46" customWidth="1"/>
    <col min="11576" max="11576" width="7.28515625" style="46" customWidth="1"/>
    <col min="11577" max="11577" width="11.85546875" style="46" customWidth="1"/>
    <col min="11578" max="11578" width="7.5703125" style="46" customWidth="1"/>
    <col min="11579" max="11579" width="12.140625" style="46" customWidth="1"/>
    <col min="11580" max="11580" width="13" style="46" bestFit="1" customWidth="1"/>
    <col min="11581" max="11826" width="9.140625" style="46"/>
    <col min="11827" max="11827" width="6" style="46" customWidth="1"/>
    <col min="11828" max="11828" width="65.42578125" style="46" customWidth="1"/>
    <col min="11829" max="11829" width="7.85546875" style="46" customWidth="1"/>
    <col min="11830" max="11830" width="7" style="46" customWidth="1"/>
    <col min="11831" max="11831" width="12.5703125" style="46" customWidth="1"/>
    <col min="11832" max="11832" width="7.28515625" style="46" customWidth="1"/>
    <col min="11833" max="11833" width="11.85546875" style="46" customWidth="1"/>
    <col min="11834" max="11834" width="7.5703125" style="46" customWidth="1"/>
    <col min="11835" max="11835" width="12.140625" style="46" customWidth="1"/>
    <col min="11836" max="11836" width="13" style="46" bestFit="1" customWidth="1"/>
    <col min="11837" max="12082" width="9.140625" style="46"/>
    <col min="12083" max="12083" width="6" style="46" customWidth="1"/>
    <col min="12084" max="12084" width="65.42578125" style="46" customWidth="1"/>
    <col min="12085" max="12085" width="7.85546875" style="46" customWidth="1"/>
    <col min="12086" max="12086" width="7" style="46" customWidth="1"/>
    <col min="12087" max="12087" width="12.5703125" style="46" customWidth="1"/>
    <col min="12088" max="12088" width="7.28515625" style="46" customWidth="1"/>
    <col min="12089" max="12089" width="11.85546875" style="46" customWidth="1"/>
    <col min="12090" max="12090" width="7.5703125" style="46" customWidth="1"/>
    <col min="12091" max="12091" width="12.140625" style="46" customWidth="1"/>
    <col min="12092" max="12092" width="13" style="46" bestFit="1" customWidth="1"/>
    <col min="12093" max="12338" width="9.140625" style="46"/>
    <col min="12339" max="12339" width="6" style="46" customWidth="1"/>
    <col min="12340" max="12340" width="65.42578125" style="46" customWidth="1"/>
    <col min="12341" max="12341" width="7.85546875" style="46" customWidth="1"/>
    <col min="12342" max="12342" width="7" style="46" customWidth="1"/>
    <col min="12343" max="12343" width="12.5703125" style="46" customWidth="1"/>
    <col min="12344" max="12344" width="7.28515625" style="46" customWidth="1"/>
    <col min="12345" max="12345" width="11.85546875" style="46" customWidth="1"/>
    <col min="12346" max="12346" width="7.5703125" style="46" customWidth="1"/>
    <col min="12347" max="12347" width="12.140625" style="46" customWidth="1"/>
    <col min="12348" max="12348" width="13" style="46" bestFit="1" customWidth="1"/>
    <col min="12349" max="12594" width="9.140625" style="46"/>
    <col min="12595" max="12595" width="6" style="46" customWidth="1"/>
    <col min="12596" max="12596" width="65.42578125" style="46" customWidth="1"/>
    <col min="12597" max="12597" width="7.85546875" style="46" customWidth="1"/>
    <col min="12598" max="12598" width="7" style="46" customWidth="1"/>
    <col min="12599" max="12599" width="12.5703125" style="46" customWidth="1"/>
    <col min="12600" max="12600" width="7.28515625" style="46" customWidth="1"/>
    <col min="12601" max="12601" width="11.85546875" style="46" customWidth="1"/>
    <col min="12602" max="12602" width="7.5703125" style="46" customWidth="1"/>
    <col min="12603" max="12603" width="12.140625" style="46" customWidth="1"/>
    <col min="12604" max="12604" width="13" style="46" bestFit="1" customWidth="1"/>
    <col min="12605" max="12850" width="9.140625" style="46"/>
    <col min="12851" max="12851" width="6" style="46" customWidth="1"/>
    <col min="12852" max="12852" width="65.42578125" style="46" customWidth="1"/>
    <col min="12853" max="12853" width="7.85546875" style="46" customWidth="1"/>
    <col min="12854" max="12854" width="7" style="46" customWidth="1"/>
    <col min="12855" max="12855" width="12.5703125" style="46" customWidth="1"/>
    <col min="12856" max="12856" width="7.28515625" style="46" customWidth="1"/>
    <col min="12857" max="12857" width="11.85546875" style="46" customWidth="1"/>
    <col min="12858" max="12858" width="7.5703125" style="46" customWidth="1"/>
    <col min="12859" max="12859" width="12.140625" style="46" customWidth="1"/>
    <col min="12860" max="12860" width="13" style="46" bestFit="1" customWidth="1"/>
    <col min="12861" max="13106" width="9.140625" style="46"/>
    <col min="13107" max="13107" width="6" style="46" customWidth="1"/>
    <col min="13108" max="13108" width="65.42578125" style="46" customWidth="1"/>
    <col min="13109" max="13109" width="7.85546875" style="46" customWidth="1"/>
    <col min="13110" max="13110" width="7" style="46" customWidth="1"/>
    <col min="13111" max="13111" width="12.5703125" style="46" customWidth="1"/>
    <col min="13112" max="13112" width="7.28515625" style="46" customWidth="1"/>
    <col min="13113" max="13113" width="11.85546875" style="46" customWidth="1"/>
    <col min="13114" max="13114" width="7.5703125" style="46" customWidth="1"/>
    <col min="13115" max="13115" width="12.140625" style="46" customWidth="1"/>
    <col min="13116" max="13116" width="13" style="46" bestFit="1" customWidth="1"/>
    <col min="13117" max="13362" width="9.140625" style="46"/>
    <col min="13363" max="13363" width="6" style="46" customWidth="1"/>
    <col min="13364" max="13364" width="65.42578125" style="46" customWidth="1"/>
    <col min="13365" max="13365" width="7.85546875" style="46" customWidth="1"/>
    <col min="13366" max="13366" width="7" style="46" customWidth="1"/>
    <col min="13367" max="13367" width="12.5703125" style="46" customWidth="1"/>
    <col min="13368" max="13368" width="7.28515625" style="46" customWidth="1"/>
    <col min="13369" max="13369" width="11.85546875" style="46" customWidth="1"/>
    <col min="13370" max="13370" width="7.5703125" style="46" customWidth="1"/>
    <col min="13371" max="13371" width="12.140625" style="46" customWidth="1"/>
    <col min="13372" max="13372" width="13" style="46" bestFit="1" customWidth="1"/>
    <col min="13373" max="13618" width="9.140625" style="46"/>
    <col min="13619" max="13619" width="6" style="46" customWidth="1"/>
    <col min="13620" max="13620" width="65.42578125" style="46" customWidth="1"/>
    <col min="13621" max="13621" width="7.85546875" style="46" customWidth="1"/>
    <col min="13622" max="13622" width="7" style="46" customWidth="1"/>
    <col min="13623" max="13623" width="12.5703125" style="46" customWidth="1"/>
    <col min="13624" max="13624" width="7.28515625" style="46" customWidth="1"/>
    <col min="13625" max="13625" width="11.85546875" style="46" customWidth="1"/>
    <col min="13626" max="13626" width="7.5703125" style="46" customWidth="1"/>
    <col min="13627" max="13627" width="12.140625" style="46" customWidth="1"/>
    <col min="13628" max="13628" width="13" style="46" bestFit="1" customWidth="1"/>
    <col min="13629" max="13874" width="9.140625" style="46"/>
    <col min="13875" max="13875" width="6" style="46" customWidth="1"/>
    <col min="13876" max="13876" width="65.42578125" style="46" customWidth="1"/>
    <col min="13877" max="13877" width="7.85546875" style="46" customWidth="1"/>
    <col min="13878" max="13878" width="7" style="46" customWidth="1"/>
    <col min="13879" max="13879" width="12.5703125" style="46" customWidth="1"/>
    <col min="13880" max="13880" width="7.28515625" style="46" customWidth="1"/>
    <col min="13881" max="13881" width="11.85546875" style="46" customWidth="1"/>
    <col min="13882" max="13882" width="7.5703125" style="46" customWidth="1"/>
    <col min="13883" max="13883" width="12.140625" style="46" customWidth="1"/>
    <col min="13884" max="13884" width="13" style="46" bestFit="1" customWidth="1"/>
    <col min="13885" max="14130" width="9.140625" style="46"/>
    <col min="14131" max="14131" width="6" style="46" customWidth="1"/>
    <col min="14132" max="14132" width="65.42578125" style="46" customWidth="1"/>
    <col min="14133" max="14133" width="7.85546875" style="46" customWidth="1"/>
    <col min="14134" max="14134" width="7" style="46" customWidth="1"/>
    <col min="14135" max="14135" width="12.5703125" style="46" customWidth="1"/>
    <col min="14136" max="14136" width="7.28515625" style="46" customWidth="1"/>
    <col min="14137" max="14137" width="11.85546875" style="46" customWidth="1"/>
    <col min="14138" max="14138" width="7.5703125" style="46" customWidth="1"/>
    <col min="14139" max="14139" width="12.140625" style="46" customWidth="1"/>
    <col min="14140" max="14140" width="13" style="46" bestFit="1" customWidth="1"/>
    <col min="14141" max="14386" width="9.140625" style="46"/>
    <col min="14387" max="14387" width="6" style="46" customWidth="1"/>
    <col min="14388" max="14388" width="65.42578125" style="46" customWidth="1"/>
    <col min="14389" max="14389" width="7.85546875" style="46" customWidth="1"/>
    <col min="14390" max="14390" width="7" style="46" customWidth="1"/>
    <col min="14391" max="14391" width="12.5703125" style="46" customWidth="1"/>
    <col min="14392" max="14392" width="7.28515625" style="46" customWidth="1"/>
    <col min="14393" max="14393" width="11.85546875" style="46" customWidth="1"/>
    <col min="14394" max="14394" width="7.5703125" style="46" customWidth="1"/>
    <col min="14395" max="14395" width="12.140625" style="46" customWidth="1"/>
    <col min="14396" max="14396" width="13" style="46" bestFit="1" customWidth="1"/>
    <col min="14397" max="14642" width="9.140625" style="46"/>
    <col min="14643" max="14643" width="6" style="46" customWidth="1"/>
    <col min="14644" max="14644" width="65.42578125" style="46" customWidth="1"/>
    <col min="14645" max="14645" width="7.85546875" style="46" customWidth="1"/>
    <col min="14646" max="14646" width="7" style="46" customWidth="1"/>
    <col min="14647" max="14647" width="12.5703125" style="46" customWidth="1"/>
    <col min="14648" max="14648" width="7.28515625" style="46" customWidth="1"/>
    <col min="14649" max="14649" width="11.85546875" style="46" customWidth="1"/>
    <col min="14650" max="14650" width="7.5703125" style="46" customWidth="1"/>
    <col min="14651" max="14651" width="12.140625" style="46" customWidth="1"/>
    <col min="14652" max="14652" width="13" style="46" bestFit="1" customWidth="1"/>
    <col min="14653" max="14898" width="9.140625" style="46"/>
    <col min="14899" max="14899" width="6" style="46" customWidth="1"/>
    <col min="14900" max="14900" width="65.42578125" style="46" customWidth="1"/>
    <col min="14901" max="14901" width="7.85546875" style="46" customWidth="1"/>
    <col min="14902" max="14902" width="7" style="46" customWidth="1"/>
    <col min="14903" max="14903" width="12.5703125" style="46" customWidth="1"/>
    <col min="14904" max="14904" width="7.28515625" style="46" customWidth="1"/>
    <col min="14905" max="14905" width="11.85546875" style="46" customWidth="1"/>
    <col min="14906" max="14906" width="7.5703125" style="46" customWidth="1"/>
    <col min="14907" max="14907" width="12.140625" style="46" customWidth="1"/>
    <col min="14908" max="14908" width="13" style="46" bestFit="1" customWidth="1"/>
    <col min="14909" max="15154" width="9.140625" style="46"/>
    <col min="15155" max="15155" width="6" style="46" customWidth="1"/>
    <col min="15156" max="15156" width="65.42578125" style="46" customWidth="1"/>
    <col min="15157" max="15157" width="7.85546875" style="46" customWidth="1"/>
    <col min="15158" max="15158" width="7" style="46" customWidth="1"/>
    <col min="15159" max="15159" width="12.5703125" style="46" customWidth="1"/>
    <col min="15160" max="15160" width="7.28515625" style="46" customWidth="1"/>
    <col min="15161" max="15161" width="11.85546875" style="46" customWidth="1"/>
    <col min="15162" max="15162" width="7.5703125" style="46" customWidth="1"/>
    <col min="15163" max="15163" width="12.140625" style="46" customWidth="1"/>
    <col min="15164" max="15164" width="13" style="46" bestFit="1" customWidth="1"/>
    <col min="15165" max="15410" width="9.140625" style="46"/>
    <col min="15411" max="15411" width="6" style="46" customWidth="1"/>
    <col min="15412" max="15412" width="65.42578125" style="46" customWidth="1"/>
    <col min="15413" max="15413" width="7.85546875" style="46" customWidth="1"/>
    <col min="15414" max="15414" width="7" style="46" customWidth="1"/>
    <col min="15415" max="15415" width="12.5703125" style="46" customWidth="1"/>
    <col min="15416" max="15416" width="7.28515625" style="46" customWidth="1"/>
    <col min="15417" max="15417" width="11.85546875" style="46" customWidth="1"/>
    <col min="15418" max="15418" width="7.5703125" style="46" customWidth="1"/>
    <col min="15419" max="15419" width="12.140625" style="46" customWidth="1"/>
    <col min="15420" max="15420" width="13" style="46" bestFit="1" customWidth="1"/>
    <col min="15421" max="15666" width="9.140625" style="46"/>
    <col min="15667" max="15667" width="6" style="46" customWidth="1"/>
    <col min="15668" max="15668" width="65.42578125" style="46" customWidth="1"/>
    <col min="15669" max="15669" width="7.85546875" style="46" customWidth="1"/>
    <col min="15670" max="15670" width="7" style="46" customWidth="1"/>
    <col min="15671" max="15671" width="12.5703125" style="46" customWidth="1"/>
    <col min="15672" max="15672" width="7.28515625" style="46" customWidth="1"/>
    <col min="15673" max="15673" width="11.85546875" style="46" customWidth="1"/>
    <col min="15674" max="15674" width="7.5703125" style="46" customWidth="1"/>
    <col min="15675" max="15675" width="12.140625" style="46" customWidth="1"/>
    <col min="15676" max="15676" width="13" style="46" bestFit="1" customWidth="1"/>
    <col min="15677" max="15922" width="9.140625" style="46"/>
    <col min="15923" max="15923" width="6" style="46" customWidth="1"/>
    <col min="15924" max="15924" width="65.42578125" style="46" customWidth="1"/>
    <col min="15925" max="15925" width="7.85546875" style="46" customWidth="1"/>
    <col min="15926" max="15926" width="7" style="46" customWidth="1"/>
    <col min="15927" max="15927" width="12.5703125" style="46" customWidth="1"/>
    <col min="15928" max="15928" width="7.28515625" style="46" customWidth="1"/>
    <col min="15929" max="15929" width="11.85546875" style="46" customWidth="1"/>
    <col min="15930" max="15930" width="7.5703125" style="46" customWidth="1"/>
    <col min="15931" max="15931" width="12.140625" style="46" customWidth="1"/>
    <col min="15932" max="15932" width="13" style="46" bestFit="1" customWidth="1"/>
    <col min="15933" max="16384" width="9.140625" style="46"/>
  </cols>
  <sheetData>
    <row r="6" spans="1:13" s="144" customFormat="1" ht="36" customHeight="1" x14ac:dyDescent="0.25">
      <c r="A6" s="247" t="s">
        <v>136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</row>
    <row r="7" spans="1:13" ht="14.25" customHeight="1" x14ac:dyDescent="0.25">
      <c r="A7" s="44"/>
      <c r="B7" s="45"/>
      <c r="C7" s="45"/>
      <c r="F7" s="47"/>
      <c r="G7" s="48"/>
      <c r="K7" s="246" t="s">
        <v>0</v>
      </c>
      <c r="L7" s="246"/>
      <c r="M7" s="246"/>
    </row>
    <row r="8" spans="1:13" ht="21.75" customHeight="1" x14ac:dyDescent="0.25">
      <c r="A8" s="249" t="s">
        <v>1</v>
      </c>
      <c r="B8" s="248" t="s">
        <v>2</v>
      </c>
      <c r="C8" s="250" t="s">
        <v>3</v>
      </c>
      <c r="D8" s="243" t="s">
        <v>20</v>
      </c>
      <c r="E8" s="244"/>
      <c r="F8" s="244"/>
      <c r="G8" s="244"/>
      <c r="H8" s="244"/>
      <c r="I8" s="244"/>
      <c r="J8" s="244"/>
      <c r="K8" s="244"/>
      <c r="L8" s="244"/>
      <c r="M8" s="245"/>
    </row>
    <row r="9" spans="1:13" ht="23.25" customHeight="1" x14ac:dyDescent="0.25">
      <c r="A9" s="249"/>
      <c r="B9" s="248"/>
      <c r="C9" s="250"/>
      <c r="D9" s="243" t="s">
        <v>46</v>
      </c>
      <c r="E9" s="245"/>
      <c r="F9" s="243" t="s">
        <v>47</v>
      </c>
      <c r="G9" s="245"/>
      <c r="H9" s="243" t="s">
        <v>48</v>
      </c>
      <c r="I9" s="245"/>
      <c r="J9" s="243" t="s">
        <v>168</v>
      </c>
      <c r="K9" s="245"/>
      <c r="L9" s="248" t="s">
        <v>189</v>
      </c>
      <c r="M9" s="248"/>
    </row>
    <row r="10" spans="1:13" ht="15.75" customHeight="1" x14ac:dyDescent="0.25">
      <c r="A10" s="249"/>
      <c r="B10" s="248"/>
      <c r="C10" s="250"/>
      <c r="D10" s="49" t="s">
        <v>4</v>
      </c>
      <c r="E10" s="50" t="s">
        <v>5</v>
      </c>
      <c r="F10" s="49" t="s">
        <v>4</v>
      </c>
      <c r="G10" s="50" t="s">
        <v>5</v>
      </c>
      <c r="H10" s="49" t="s">
        <v>4</v>
      </c>
      <c r="I10" s="50" t="s">
        <v>5</v>
      </c>
      <c r="J10" s="49" t="s">
        <v>4</v>
      </c>
      <c r="K10" s="50" t="s">
        <v>5</v>
      </c>
      <c r="L10" s="49" t="s">
        <v>4</v>
      </c>
      <c r="M10" s="50" t="s">
        <v>5</v>
      </c>
    </row>
    <row r="11" spans="1:13" s="145" customFormat="1" ht="15" customHeight="1" x14ac:dyDescent="0.25">
      <c r="A11" s="51">
        <v>1</v>
      </c>
      <c r="B11" s="52">
        <v>2</v>
      </c>
      <c r="C11" s="53">
        <v>3</v>
      </c>
      <c r="D11" s="52" t="s">
        <v>13</v>
      </c>
      <c r="E11" s="53" t="s">
        <v>39</v>
      </c>
      <c r="F11" s="52" t="s">
        <v>40</v>
      </c>
      <c r="G11" s="53" t="s">
        <v>41</v>
      </c>
      <c r="H11" s="52" t="s">
        <v>35</v>
      </c>
      <c r="I11" s="53" t="s">
        <v>36</v>
      </c>
      <c r="J11" s="52" t="s">
        <v>42</v>
      </c>
      <c r="K11" s="53" t="s">
        <v>43</v>
      </c>
      <c r="L11" s="52" t="s">
        <v>38</v>
      </c>
      <c r="M11" s="53" t="s">
        <v>44</v>
      </c>
    </row>
    <row r="12" spans="1:13" s="145" customFormat="1" ht="33" x14ac:dyDescent="0.25">
      <c r="A12" s="54">
        <v>1</v>
      </c>
      <c r="B12" s="55" t="s">
        <v>272</v>
      </c>
      <c r="C12" s="56"/>
      <c r="D12" s="57"/>
      <c r="E12" s="58">
        <f>E13+E16</f>
        <v>492.28427088566002</v>
      </c>
      <c r="F12" s="58"/>
      <c r="G12" s="58">
        <f t="shared" ref="G12:M12" si="0">G13+G16</f>
        <v>0</v>
      </c>
      <c r="H12" s="58"/>
      <c r="I12" s="58">
        <f t="shared" si="0"/>
        <v>0</v>
      </c>
      <c r="J12" s="58"/>
      <c r="K12" s="58">
        <f t="shared" si="0"/>
        <v>138.64365737905334</v>
      </c>
      <c r="L12" s="58"/>
      <c r="M12" s="58">
        <f t="shared" si="0"/>
        <v>1715.9203317439544</v>
      </c>
    </row>
    <row r="13" spans="1:13" s="145" customFormat="1" ht="29.25" customHeight="1" x14ac:dyDescent="0.25">
      <c r="A13" s="59">
        <v>1.1000000000000001</v>
      </c>
      <c r="B13" s="60" t="s">
        <v>183</v>
      </c>
      <c r="C13" s="61" t="s">
        <v>8</v>
      </c>
      <c r="D13" s="62">
        <v>3.1</v>
      </c>
      <c r="E13" s="63">
        <f>E14+E15</f>
        <v>492.28427088566002</v>
      </c>
      <c r="F13" s="63"/>
      <c r="G13" s="63">
        <f t="shared" ref="G13:M13" si="1">G14+G15</f>
        <v>0</v>
      </c>
      <c r="H13" s="63"/>
      <c r="I13" s="63">
        <f t="shared" si="1"/>
        <v>0</v>
      </c>
      <c r="J13" s="63"/>
      <c r="K13" s="63">
        <f t="shared" si="1"/>
        <v>0</v>
      </c>
      <c r="L13" s="63"/>
      <c r="M13" s="63">
        <f t="shared" si="1"/>
        <v>0</v>
      </c>
    </row>
    <row r="14" spans="1:13" ht="20.100000000000001" customHeight="1" x14ac:dyDescent="0.25">
      <c r="A14" s="64" t="s">
        <v>25</v>
      </c>
      <c r="B14" s="65" t="s">
        <v>145</v>
      </c>
      <c r="C14" s="66" t="s">
        <v>8</v>
      </c>
      <c r="D14" s="67">
        <v>3.1</v>
      </c>
      <c r="E14" s="67">
        <v>470.16427088566002</v>
      </c>
      <c r="F14" s="67"/>
      <c r="G14" s="67">
        <v>0</v>
      </c>
      <c r="H14" s="68"/>
      <c r="I14" s="67">
        <v>0</v>
      </c>
      <c r="J14" s="68"/>
      <c r="K14" s="67">
        <v>0</v>
      </c>
      <c r="L14" s="68"/>
      <c r="M14" s="67">
        <v>0</v>
      </c>
    </row>
    <row r="15" spans="1:13" ht="20.100000000000001" customHeight="1" x14ac:dyDescent="0.25">
      <c r="A15" s="64" t="s">
        <v>26</v>
      </c>
      <c r="B15" s="65" t="s">
        <v>144</v>
      </c>
      <c r="C15" s="69"/>
      <c r="D15" s="70"/>
      <c r="E15" s="67">
        <v>22.12</v>
      </c>
      <c r="F15" s="67"/>
      <c r="G15" s="67">
        <v>0</v>
      </c>
      <c r="H15" s="68"/>
      <c r="I15" s="67">
        <v>0</v>
      </c>
      <c r="J15" s="68"/>
      <c r="K15" s="67">
        <v>0</v>
      </c>
      <c r="L15" s="68"/>
      <c r="M15" s="67">
        <v>0</v>
      </c>
    </row>
    <row r="16" spans="1:13" s="145" customFormat="1" ht="46.5" customHeight="1" x14ac:dyDescent="0.25">
      <c r="A16" s="59">
        <v>1.2</v>
      </c>
      <c r="B16" s="60" t="s">
        <v>45</v>
      </c>
      <c r="C16" s="61" t="s">
        <v>8</v>
      </c>
      <c r="D16" s="62"/>
      <c r="E16" s="63">
        <f>E17+E18</f>
        <v>0</v>
      </c>
      <c r="F16" s="63"/>
      <c r="G16" s="63">
        <f t="shared" ref="G16:M16" si="2">G17+G18</f>
        <v>0</v>
      </c>
      <c r="H16" s="63"/>
      <c r="I16" s="63">
        <f t="shared" si="2"/>
        <v>0</v>
      </c>
      <c r="J16" s="63"/>
      <c r="K16" s="63">
        <f t="shared" si="2"/>
        <v>138.64365737905334</v>
      </c>
      <c r="L16" s="63"/>
      <c r="M16" s="63">
        <f t="shared" si="2"/>
        <v>1715.9203317439544</v>
      </c>
    </row>
    <row r="17" spans="1:13" ht="20.100000000000001" customHeight="1" x14ac:dyDescent="0.25">
      <c r="A17" s="64" t="s">
        <v>25</v>
      </c>
      <c r="B17" s="65" t="s">
        <v>145</v>
      </c>
      <c r="C17" s="66" t="s">
        <v>8</v>
      </c>
      <c r="D17" s="70"/>
      <c r="E17" s="67">
        <v>0</v>
      </c>
      <c r="F17" s="67"/>
      <c r="G17" s="67">
        <v>0</v>
      </c>
      <c r="H17" s="68"/>
      <c r="I17" s="67">
        <v>0</v>
      </c>
      <c r="J17" s="68"/>
      <c r="K17" s="67">
        <v>0</v>
      </c>
      <c r="L17" s="68">
        <v>3</v>
      </c>
      <c r="M17" s="67">
        <v>1673.1003317439545</v>
      </c>
    </row>
    <row r="18" spans="1:13" s="146" customFormat="1" ht="20.100000000000001" customHeight="1" x14ac:dyDescent="0.25">
      <c r="A18" s="64" t="s">
        <v>26</v>
      </c>
      <c r="B18" s="65" t="s">
        <v>144</v>
      </c>
      <c r="C18" s="71"/>
      <c r="D18" s="70"/>
      <c r="E18" s="67">
        <v>0</v>
      </c>
      <c r="F18" s="67"/>
      <c r="G18" s="67">
        <v>0</v>
      </c>
      <c r="H18" s="68"/>
      <c r="I18" s="67">
        <v>0</v>
      </c>
      <c r="J18" s="72"/>
      <c r="K18" s="67">
        <v>138.64365737905334</v>
      </c>
      <c r="L18" s="72"/>
      <c r="M18" s="67">
        <v>42.82</v>
      </c>
    </row>
    <row r="19" spans="1:13" ht="36.75" customHeight="1" x14ac:dyDescent="0.25">
      <c r="A19" s="54">
        <v>2</v>
      </c>
      <c r="B19" s="55" t="s">
        <v>273</v>
      </c>
      <c r="C19" s="73"/>
      <c r="D19" s="74"/>
      <c r="E19" s="75">
        <f>E20+E22+E25+E27+E29+E30+E31+E32+E33+E36+E37+E38+E41+E43+E44+E45+E46+E49+E50+E51+E52+E54</f>
        <v>5871.7704096133402</v>
      </c>
      <c r="F19" s="75"/>
      <c r="G19" s="75">
        <f t="shared" ref="G19:M19" si="3">G20+G22+G25+G27+G29+G30+G31+G32+G33+G36+G37+G38+G41+G43+G44+G45+G46+G49+G50+G51+G52+G54</f>
        <v>4544.9385513213156</v>
      </c>
      <c r="H19" s="75"/>
      <c r="I19" s="75">
        <f t="shared" si="3"/>
        <v>4825.6315231954104</v>
      </c>
      <c r="J19" s="75"/>
      <c r="K19" s="75">
        <f t="shared" si="3"/>
        <v>7799.7001222545896</v>
      </c>
      <c r="L19" s="75"/>
      <c r="M19" s="75">
        <f t="shared" si="3"/>
        <v>4149.6253430409752</v>
      </c>
    </row>
    <row r="20" spans="1:13" s="145" customFormat="1" ht="40.5" x14ac:dyDescent="0.25">
      <c r="A20" s="76">
        <v>2.1</v>
      </c>
      <c r="B20" s="60" t="s">
        <v>194</v>
      </c>
      <c r="C20" s="61"/>
      <c r="D20" s="62"/>
      <c r="E20" s="63">
        <f>E21</f>
        <v>81.777419010611197</v>
      </c>
      <c r="F20" s="63"/>
      <c r="G20" s="63">
        <f t="shared" ref="G20:M20" si="4">G21</f>
        <v>0</v>
      </c>
      <c r="H20" s="63"/>
      <c r="I20" s="63">
        <f t="shared" si="4"/>
        <v>0</v>
      </c>
      <c r="J20" s="63"/>
      <c r="K20" s="63">
        <f t="shared" si="4"/>
        <v>0</v>
      </c>
      <c r="L20" s="63"/>
      <c r="M20" s="63">
        <f t="shared" si="4"/>
        <v>0</v>
      </c>
    </row>
    <row r="21" spans="1:13" ht="16.5" customHeight="1" x14ac:dyDescent="0.25">
      <c r="A21" s="64" t="s">
        <v>25</v>
      </c>
      <c r="B21" s="65" t="s">
        <v>195</v>
      </c>
      <c r="C21" s="77" t="s">
        <v>57</v>
      </c>
      <c r="D21" s="78">
        <v>1</v>
      </c>
      <c r="E21" s="67">
        <v>81.777419010611197</v>
      </c>
      <c r="F21" s="78"/>
      <c r="G21" s="67">
        <v>0</v>
      </c>
      <c r="H21" s="78"/>
      <c r="I21" s="67">
        <v>0</v>
      </c>
      <c r="J21" s="70"/>
      <c r="K21" s="67">
        <v>0</v>
      </c>
      <c r="L21" s="70"/>
      <c r="M21" s="63">
        <v>0</v>
      </c>
    </row>
    <row r="22" spans="1:13" ht="38.25" customHeight="1" x14ac:dyDescent="0.25">
      <c r="A22" s="76">
        <v>2.2000000000000002</v>
      </c>
      <c r="B22" s="60" t="s">
        <v>197</v>
      </c>
      <c r="C22" s="79"/>
      <c r="D22" s="80"/>
      <c r="E22" s="63">
        <f>E23+E24</f>
        <v>37.894871844821999</v>
      </c>
      <c r="F22" s="63"/>
      <c r="G22" s="63">
        <f t="shared" ref="G22:M22" si="5">G23+G24</f>
        <v>0</v>
      </c>
      <c r="H22" s="63"/>
      <c r="I22" s="63">
        <f t="shared" si="5"/>
        <v>0</v>
      </c>
      <c r="J22" s="63"/>
      <c r="K22" s="63">
        <f t="shared" si="5"/>
        <v>2992.2479999999996</v>
      </c>
      <c r="L22" s="63"/>
      <c r="M22" s="63">
        <f t="shared" si="5"/>
        <v>0</v>
      </c>
    </row>
    <row r="23" spans="1:13" ht="36.75" customHeight="1" x14ac:dyDescent="0.25">
      <c r="A23" s="64" t="s">
        <v>25</v>
      </c>
      <c r="B23" s="65" t="s">
        <v>256</v>
      </c>
      <c r="C23" s="77" t="s">
        <v>57</v>
      </c>
      <c r="D23" s="78">
        <v>1</v>
      </c>
      <c r="E23" s="67">
        <v>37.894871844821999</v>
      </c>
      <c r="F23" s="78"/>
      <c r="G23" s="67">
        <v>0</v>
      </c>
      <c r="H23" s="70"/>
      <c r="I23" s="67">
        <v>0</v>
      </c>
      <c r="J23" s="70"/>
      <c r="K23" s="67">
        <v>0</v>
      </c>
      <c r="L23" s="70"/>
      <c r="M23" s="63">
        <v>0</v>
      </c>
    </row>
    <row r="24" spans="1:13" ht="45" customHeight="1" x14ac:dyDescent="0.25">
      <c r="A24" s="64" t="s">
        <v>26</v>
      </c>
      <c r="B24" s="65" t="s">
        <v>196</v>
      </c>
      <c r="C24" s="77" t="s">
        <v>8</v>
      </c>
      <c r="D24" s="67"/>
      <c r="E24" s="67">
        <v>0</v>
      </c>
      <c r="F24" s="82"/>
      <c r="G24" s="67">
        <v>0</v>
      </c>
      <c r="H24" s="72"/>
      <c r="I24" s="67">
        <v>0</v>
      </c>
      <c r="J24" s="83">
        <v>30</v>
      </c>
      <c r="K24" s="67">
        <v>2992.2479999999996</v>
      </c>
      <c r="L24" s="70"/>
      <c r="M24" s="63">
        <v>0</v>
      </c>
    </row>
    <row r="25" spans="1:13" ht="48" customHeight="1" x14ac:dyDescent="0.25">
      <c r="A25" s="76">
        <v>2.2999999999999998</v>
      </c>
      <c r="B25" s="60" t="s">
        <v>198</v>
      </c>
      <c r="C25" s="77"/>
      <c r="D25" s="62"/>
      <c r="E25" s="63">
        <f>E26</f>
        <v>39.847565995632195</v>
      </c>
      <c r="F25" s="63"/>
      <c r="G25" s="63">
        <f t="shared" ref="G25:M25" si="6">G26</f>
        <v>0</v>
      </c>
      <c r="H25" s="63"/>
      <c r="I25" s="63">
        <f t="shared" si="6"/>
        <v>0</v>
      </c>
      <c r="J25" s="63"/>
      <c r="K25" s="63">
        <f t="shared" si="6"/>
        <v>0</v>
      </c>
      <c r="L25" s="63"/>
      <c r="M25" s="63">
        <f t="shared" si="6"/>
        <v>0</v>
      </c>
    </row>
    <row r="26" spans="1:13" ht="33.75" customHeight="1" x14ac:dyDescent="0.25">
      <c r="A26" s="64" t="s">
        <v>25</v>
      </c>
      <c r="B26" s="65" t="s">
        <v>257</v>
      </c>
      <c r="C26" s="77" t="s">
        <v>57</v>
      </c>
      <c r="D26" s="78">
        <v>1</v>
      </c>
      <c r="E26" s="67">
        <v>39.847565995632195</v>
      </c>
      <c r="F26" s="78"/>
      <c r="G26" s="67">
        <v>0</v>
      </c>
      <c r="H26" s="70"/>
      <c r="I26" s="67">
        <v>0</v>
      </c>
      <c r="J26" s="70"/>
      <c r="K26" s="67">
        <v>0</v>
      </c>
      <c r="L26" s="70"/>
      <c r="M26" s="63">
        <v>0</v>
      </c>
    </row>
    <row r="27" spans="1:13" ht="32.25" customHeight="1" x14ac:dyDescent="0.25">
      <c r="A27" s="76">
        <v>2.4</v>
      </c>
      <c r="B27" s="60" t="s">
        <v>199</v>
      </c>
      <c r="C27" s="77"/>
      <c r="D27" s="62"/>
      <c r="E27" s="63">
        <f>E28</f>
        <v>13.9205527622742</v>
      </c>
      <c r="F27" s="63"/>
      <c r="G27" s="63">
        <f t="shared" ref="G27:M27" si="7">G28</f>
        <v>0</v>
      </c>
      <c r="H27" s="63"/>
      <c r="I27" s="63">
        <f t="shared" si="7"/>
        <v>0</v>
      </c>
      <c r="J27" s="63"/>
      <c r="K27" s="63">
        <f t="shared" si="7"/>
        <v>0</v>
      </c>
      <c r="L27" s="63"/>
      <c r="M27" s="63">
        <f t="shared" si="7"/>
        <v>0</v>
      </c>
    </row>
    <row r="28" spans="1:13" ht="31.5" customHeight="1" x14ac:dyDescent="0.25">
      <c r="A28" s="64" t="s">
        <v>25</v>
      </c>
      <c r="B28" s="65" t="s">
        <v>256</v>
      </c>
      <c r="C28" s="77" t="s">
        <v>57</v>
      </c>
      <c r="D28" s="78">
        <v>1</v>
      </c>
      <c r="E28" s="67">
        <v>13.9205527622742</v>
      </c>
      <c r="F28" s="78"/>
      <c r="G28" s="67">
        <v>0</v>
      </c>
      <c r="H28" s="70"/>
      <c r="I28" s="67">
        <v>0</v>
      </c>
      <c r="J28" s="70"/>
      <c r="K28" s="67">
        <v>0</v>
      </c>
      <c r="L28" s="70"/>
      <c r="M28" s="63">
        <v>0</v>
      </c>
    </row>
    <row r="29" spans="1:13" ht="67.5" x14ac:dyDescent="0.25">
      <c r="A29" s="76">
        <v>2.5</v>
      </c>
      <c r="B29" s="60" t="s">
        <v>157</v>
      </c>
      <c r="C29" s="79" t="s">
        <v>8</v>
      </c>
      <c r="D29" s="84">
        <v>3</v>
      </c>
      <c r="E29" s="63">
        <v>358.5</v>
      </c>
      <c r="F29" s="84">
        <v>31.270000000000003</v>
      </c>
      <c r="G29" s="63">
        <v>2667.7028594594594</v>
      </c>
      <c r="H29" s="80"/>
      <c r="I29" s="63">
        <v>0</v>
      </c>
      <c r="J29" s="80"/>
      <c r="K29" s="63">
        <v>0</v>
      </c>
      <c r="L29" s="80"/>
      <c r="M29" s="63">
        <v>0</v>
      </c>
    </row>
    <row r="30" spans="1:13" ht="81" x14ac:dyDescent="0.25">
      <c r="A30" s="76">
        <v>2.6</v>
      </c>
      <c r="B30" s="60" t="s">
        <v>274</v>
      </c>
      <c r="C30" s="79" t="s">
        <v>57</v>
      </c>
      <c r="D30" s="85">
        <v>2</v>
      </c>
      <c r="E30" s="63">
        <v>165.9</v>
      </c>
      <c r="F30" s="63"/>
      <c r="G30" s="63">
        <v>0</v>
      </c>
      <c r="H30" s="63"/>
      <c r="I30" s="63">
        <v>0</v>
      </c>
      <c r="J30" s="63"/>
      <c r="K30" s="63">
        <v>0</v>
      </c>
      <c r="L30" s="63"/>
      <c r="M30" s="63">
        <v>0</v>
      </c>
    </row>
    <row r="31" spans="1:13" ht="67.5" x14ac:dyDescent="0.25">
      <c r="A31" s="76">
        <v>2.7</v>
      </c>
      <c r="B31" s="60" t="s">
        <v>243</v>
      </c>
      <c r="C31" s="77" t="s">
        <v>8</v>
      </c>
      <c r="D31" s="84">
        <v>12</v>
      </c>
      <c r="E31" s="63">
        <v>4928.1000000000004</v>
      </c>
      <c r="F31" s="81"/>
      <c r="G31" s="63">
        <v>0</v>
      </c>
      <c r="H31" s="80"/>
      <c r="I31" s="63">
        <v>0</v>
      </c>
      <c r="J31" s="80"/>
      <c r="K31" s="63">
        <v>0</v>
      </c>
      <c r="L31" s="80"/>
      <c r="M31" s="63">
        <v>0</v>
      </c>
    </row>
    <row r="32" spans="1:13" ht="67.5" x14ac:dyDescent="0.25">
      <c r="A32" s="76">
        <v>2.8</v>
      </c>
      <c r="B32" s="60" t="s">
        <v>159</v>
      </c>
      <c r="C32" s="79" t="s">
        <v>8</v>
      </c>
      <c r="D32" s="62"/>
      <c r="E32" s="63">
        <v>0</v>
      </c>
      <c r="F32" s="84">
        <v>4.335</v>
      </c>
      <c r="G32" s="63">
        <v>336.43079186185702</v>
      </c>
      <c r="H32" s="80"/>
      <c r="I32" s="63">
        <v>0</v>
      </c>
      <c r="J32" s="80"/>
      <c r="K32" s="63">
        <v>0</v>
      </c>
      <c r="L32" s="80"/>
      <c r="M32" s="63">
        <v>0</v>
      </c>
    </row>
    <row r="33" spans="1:13" ht="42.75" customHeight="1" x14ac:dyDescent="0.25">
      <c r="A33" s="76">
        <v>2.9</v>
      </c>
      <c r="B33" s="60" t="s">
        <v>247</v>
      </c>
      <c r="C33" s="79"/>
      <c r="D33" s="62"/>
      <c r="E33" s="63">
        <f>E34+E35</f>
        <v>0</v>
      </c>
      <c r="F33" s="63"/>
      <c r="G33" s="63">
        <f t="shared" ref="G33:M33" si="8">G34+G35</f>
        <v>1121.5999999999999</v>
      </c>
      <c r="H33" s="63"/>
      <c r="I33" s="63">
        <f t="shared" si="8"/>
        <v>0</v>
      </c>
      <c r="J33" s="63"/>
      <c r="K33" s="63">
        <f t="shared" si="8"/>
        <v>0</v>
      </c>
      <c r="L33" s="63"/>
      <c r="M33" s="63">
        <f t="shared" si="8"/>
        <v>0</v>
      </c>
    </row>
    <row r="34" spans="1:13" ht="41.25" customHeight="1" x14ac:dyDescent="0.25">
      <c r="A34" s="64" t="s">
        <v>25</v>
      </c>
      <c r="B34" s="65" t="s">
        <v>196</v>
      </c>
      <c r="C34" s="77" t="s">
        <v>8</v>
      </c>
      <c r="D34" s="72"/>
      <c r="E34" s="67">
        <v>0</v>
      </c>
      <c r="F34" s="86">
        <v>5.5</v>
      </c>
      <c r="G34" s="67">
        <v>1039.5999999999999</v>
      </c>
      <c r="H34" s="87"/>
      <c r="I34" s="67">
        <v>0</v>
      </c>
      <c r="J34" s="72"/>
      <c r="K34" s="67">
        <v>0</v>
      </c>
      <c r="L34" s="67"/>
      <c r="M34" s="67">
        <v>0</v>
      </c>
    </row>
    <row r="35" spans="1:13" ht="42" customHeight="1" x14ac:dyDescent="0.25">
      <c r="A35" s="76" t="s">
        <v>26</v>
      </c>
      <c r="B35" s="65" t="s">
        <v>248</v>
      </c>
      <c r="C35" s="77" t="s">
        <v>57</v>
      </c>
      <c r="D35" s="78"/>
      <c r="E35" s="67"/>
      <c r="F35" s="88">
        <v>1</v>
      </c>
      <c r="G35" s="67">
        <v>82</v>
      </c>
      <c r="H35" s="87"/>
      <c r="I35" s="67">
        <v>0</v>
      </c>
      <c r="J35" s="87"/>
      <c r="K35" s="67">
        <v>0</v>
      </c>
      <c r="L35" s="87"/>
      <c r="M35" s="67">
        <v>0</v>
      </c>
    </row>
    <row r="36" spans="1:13" ht="84.75" customHeight="1" x14ac:dyDescent="0.25">
      <c r="A36" s="89">
        <v>2.1</v>
      </c>
      <c r="B36" s="60" t="s">
        <v>275</v>
      </c>
      <c r="C36" s="79" t="s">
        <v>57</v>
      </c>
      <c r="D36" s="90"/>
      <c r="E36" s="63">
        <v>0</v>
      </c>
      <c r="F36" s="91">
        <v>2</v>
      </c>
      <c r="G36" s="63">
        <v>166</v>
      </c>
      <c r="H36" s="92"/>
      <c r="I36" s="63">
        <v>0</v>
      </c>
      <c r="J36" s="63"/>
      <c r="K36" s="63">
        <v>0</v>
      </c>
      <c r="L36" s="63"/>
      <c r="M36" s="63">
        <v>0</v>
      </c>
    </row>
    <row r="37" spans="1:13" ht="67.5" x14ac:dyDescent="0.25">
      <c r="A37" s="89">
        <v>2.11</v>
      </c>
      <c r="B37" s="60" t="s">
        <v>250</v>
      </c>
      <c r="C37" s="77" t="s">
        <v>8</v>
      </c>
      <c r="D37" s="90"/>
      <c r="E37" s="63">
        <v>0</v>
      </c>
      <c r="F37" s="63"/>
      <c r="G37" s="63">
        <v>0</v>
      </c>
      <c r="H37" s="92">
        <v>2.169</v>
      </c>
      <c r="I37" s="63">
        <v>272.7</v>
      </c>
      <c r="J37" s="92">
        <v>1.84</v>
      </c>
      <c r="K37" s="63">
        <v>231.2</v>
      </c>
      <c r="L37" s="63"/>
      <c r="M37" s="63">
        <v>0</v>
      </c>
    </row>
    <row r="38" spans="1:13" ht="40.5" x14ac:dyDescent="0.25">
      <c r="A38" s="89">
        <v>2.12</v>
      </c>
      <c r="B38" s="60" t="s">
        <v>251</v>
      </c>
      <c r="C38" s="79"/>
      <c r="D38" s="62"/>
      <c r="E38" s="63">
        <f>E39+E40</f>
        <v>0</v>
      </c>
      <c r="F38" s="63"/>
      <c r="G38" s="63">
        <f t="shared" ref="G38:M38" si="9">G39+G40</f>
        <v>0</v>
      </c>
      <c r="H38" s="63"/>
      <c r="I38" s="63">
        <f t="shared" si="9"/>
        <v>429.76</v>
      </c>
      <c r="J38" s="63"/>
      <c r="K38" s="63">
        <f t="shared" si="9"/>
        <v>225.54000000000002</v>
      </c>
      <c r="L38" s="63"/>
      <c r="M38" s="63">
        <f t="shared" si="9"/>
        <v>0</v>
      </c>
    </row>
    <row r="39" spans="1:13" ht="40.5" customHeight="1" x14ac:dyDescent="0.25">
      <c r="A39" s="93" t="s">
        <v>25</v>
      </c>
      <c r="B39" s="65" t="s">
        <v>196</v>
      </c>
      <c r="C39" s="77" t="s">
        <v>8</v>
      </c>
      <c r="D39" s="72"/>
      <c r="E39" s="67"/>
      <c r="F39" s="82"/>
      <c r="G39" s="67">
        <v>0</v>
      </c>
      <c r="H39" s="83">
        <v>5.0030000000000001</v>
      </c>
      <c r="I39" s="67">
        <v>429.76</v>
      </c>
      <c r="J39" s="94">
        <v>1.69</v>
      </c>
      <c r="K39" s="67">
        <v>186.60000000000002</v>
      </c>
      <c r="L39" s="72"/>
      <c r="M39" s="67"/>
    </row>
    <row r="40" spans="1:13" ht="28.5" customHeight="1" x14ac:dyDescent="0.25">
      <c r="A40" s="93" t="s">
        <v>26</v>
      </c>
      <c r="B40" s="65" t="s">
        <v>254</v>
      </c>
      <c r="C40" s="77" t="s">
        <v>57</v>
      </c>
      <c r="D40" s="72"/>
      <c r="E40" s="67"/>
      <c r="F40" s="67"/>
      <c r="G40" s="67"/>
      <c r="H40" s="67"/>
      <c r="I40" s="67"/>
      <c r="J40" s="95">
        <v>1</v>
      </c>
      <c r="K40" s="67">
        <v>38.94</v>
      </c>
      <c r="L40" s="72"/>
      <c r="M40" s="67"/>
    </row>
    <row r="41" spans="1:13" ht="40.5" x14ac:dyDescent="0.25">
      <c r="A41" s="89">
        <v>2.13</v>
      </c>
      <c r="B41" s="60" t="s">
        <v>252</v>
      </c>
      <c r="C41" s="61"/>
      <c r="D41" s="63"/>
      <c r="E41" s="63">
        <v>0</v>
      </c>
      <c r="F41" s="63"/>
      <c r="G41" s="63">
        <v>0</v>
      </c>
      <c r="H41" s="63"/>
      <c r="I41" s="63">
        <v>1336.5365006954103</v>
      </c>
      <c r="J41" s="63"/>
      <c r="K41" s="63">
        <v>2249.1714993045898</v>
      </c>
      <c r="L41" s="63"/>
      <c r="M41" s="63">
        <v>0</v>
      </c>
    </row>
    <row r="42" spans="1:13" ht="54" customHeight="1" x14ac:dyDescent="0.25">
      <c r="A42" s="93" t="s">
        <v>25</v>
      </c>
      <c r="B42" s="65" t="s">
        <v>158</v>
      </c>
      <c r="C42" s="77" t="s">
        <v>8</v>
      </c>
      <c r="D42" s="67"/>
      <c r="E42" s="67">
        <v>0</v>
      </c>
      <c r="F42" s="67"/>
      <c r="G42" s="67">
        <v>0</v>
      </c>
      <c r="H42" s="86">
        <v>13.4</v>
      </c>
      <c r="I42" s="67">
        <v>1336.5365006954103</v>
      </c>
      <c r="J42" s="86">
        <v>22.550000000000004</v>
      </c>
      <c r="K42" s="67">
        <v>2249.1714993045898</v>
      </c>
      <c r="L42" s="72"/>
      <c r="M42" s="67">
        <v>0</v>
      </c>
    </row>
    <row r="43" spans="1:13" ht="68.25" customHeight="1" x14ac:dyDescent="0.25">
      <c r="A43" s="89">
        <v>2.14</v>
      </c>
      <c r="B43" s="60" t="s">
        <v>160</v>
      </c>
      <c r="C43" s="79" t="s">
        <v>8</v>
      </c>
      <c r="D43" s="80"/>
      <c r="E43" s="63">
        <v>0</v>
      </c>
      <c r="F43" s="62"/>
      <c r="G43" s="63">
        <v>0</v>
      </c>
      <c r="H43" s="80"/>
      <c r="I43" s="63">
        <v>0</v>
      </c>
      <c r="J43" s="96">
        <v>16.75</v>
      </c>
      <c r="K43" s="63">
        <v>1670.6149</v>
      </c>
      <c r="L43" s="80"/>
      <c r="M43" s="63">
        <v>0</v>
      </c>
    </row>
    <row r="44" spans="1:13" ht="84" x14ac:dyDescent="0.25">
      <c r="A44" s="89">
        <v>2.15</v>
      </c>
      <c r="B44" s="60" t="s">
        <v>288</v>
      </c>
      <c r="C44" s="77" t="s">
        <v>57</v>
      </c>
      <c r="D44" s="90"/>
      <c r="E44" s="63">
        <v>0</v>
      </c>
      <c r="F44" s="63"/>
      <c r="G44" s="63">
        <v>0</v>
      </c>
      <c r="H44" s="97">
        <v>2</v>
      </c>
      <c r="I44" s="63">
        <v>166.1</v>
      </c>
      <c r="J44" s="63"/>
      <c r="K44" s="63">
        <v>0</v>
      </c>
      <c r="L44" s="63"/>
      <c r="M44" s="63">
        <v>0</v>
      </c>
    </row>
    <row r="45" spans="1:13" ht="67.5" customHeight="1" x14ac:dyDescent="0.25">
      <c r="A45" s="89">
        <v>2.16</v>
      </c>
      <c r="B45" s="60" t="s">
        <v>255</v>
      </c>
      <c r="C45" s="79" t="s">
        <v>8</v>
      </c>
      <c r="D45" s="63"/>
      <c r="E45" s="63">
        <v>0</v>
      </c>
      <c r="F45" s="63"/>
      <c r="G45" s="63">
        <v>0</v>
      </c>
      <c r="H45" s="96">
        <v>1.84</v>
      </c>
      <c r="I45" s="63">
        <v>201</v>
      </c>
      <c r="J45" s="62"/>
      <c r="K45" s="63">
        <v>0</v>
      </c>
      <c r="L45" s="62"/>
      <c r="M45" s="63">
        <v>0</v>
      </c>
    </row>
    <row r="46" spans="1:13" ht="27" x14ac:dyDescent="0.25">
      <c r="A46" s="89">
        <v>2.17</v>
      </c>
      <c r="B46" s="60" t="s">
        <v>249</v>
      </c>
      <c r="C46" s="79"/>
      <c r="D46" s="62"/>
      <c r="E46" s="63">
        <f>E47+E48</f>
        <v>0</v>
      </c>
      <c r="F46" s="63"/>
      <c r="G46" s="63">
        <f t="shared" ref="G46:M46" si="10">G47+G48</f>
        <v>0</v>
      </c>
      <c r="H46" s="63"/>
      <c r="I46" s="63">
        <f t="shared" si="10"/>
        <v>38.5</v>
      </c>
      <c r="J46" s="63"/>
      <c r="K46" s="63">
        <f t="shared" si="10"/>
        <v>0</v>
      </c>
      <c r="L46" s="63"/>
      <c r="M46" s="63">
        <f t="shared" si="10"/>
        <v>3530.52</v>
      </c>
    </row>
    <row r="47" spans="1:13" ht="48" customHeight="1" x14ac:dyDescent="0.25">
      <c r="A47" s="64" t="s">
        <v>25</v>
      </c>
      <c r="B47" s="65" t="s">
        <v>196</v>
      </c>
      <c r="C47" s="77" t="s">
        <v>8</v>
      </c>
      <c r="D47" s="87"/>
      <c r="E47" s="67">
        <v>0</v>
      </c>
      <c r="F47" s="68"/>
      <c r="G47" s="67">
        <v>0</v>
      </c>
      <c r="H47" s="72"/>
      <c r="I47" s="67">
        <v>0</v>
      </c>
      <c r="J47" s="87"/>
      <c r="K47" s="67">
        <v>0</v>
      </c>
      <c r="L47" s="87">
        <v>35.4</v>
      </c>
      <c r="M47" s="67">
        <v>3530.52</v>
      </c>
    </row>
    <row r="48" spans="1:13" ht="31.5" customHeight="1" x14ac:dyDescent="0.25">
      <c r="A48" s="64" t="s">
        <v>26</v>
      </c>
      <c r="B48" s="65" t="s">
        <v>253</v>
      </c>
      <c r="C48" s="77" t="s">
        <v>57</v>
      </c>
      <c r="D48" s="87"/>
      <c r="E48" s="67">
        <v>0</v>
      </c>
      <c r="F48" s="68"/>
      <c r="G48" s="67">
        <v>0</v>
      </c>
      <c r="H48" s="88">
        <v>1</v>
      </c>
      <c r="I48" s="67">
        <v>38.5</v>
      </c>
      <c r="J48" s="87"/>
      <c r="K48" s="67">
        <v>0</v>
      </c>
      <c r="L48" s="87"/>
      <c r="M48" s="67">
        <v>0</v>
      </c>
    </row>
    <row r="49" spans="1:13" ht="67.5" x14ac:dyDescent="0.25">
      <c r="A49" s="89">
        <v>2.1800000000000002</v>
      </c>
      <c r="B49" s="60" t="s">
        <v>271</v>
      </c>
      <c r="C49" s="79" t="s">
        <v>8</v>
      </c>
      <c r="D49" s="80"/>
      <c r="E49" s="63">
        <v>0</v>
      </c>
      <c r="F49" s="80"/>
      <c r="G49" s="63">
        <v>0</v>
      </c>
      <c r="H49" s="84">
        <v>26.4</v>
      </c>
      <c r="I49" s="63">
        <v>2121.5</v>
      </c>
      <c r="J49" s="80"/>
      <c r="K49" s="63">
        <v>0</v>
      </c>
      <c r="L49" s="80"/>
      <c r="M49" s="63">
        <v>0</v>
      </c>
    </row>
    <row r="50" spans="1:13" s="145" customFormat="1" ht="67.5" x14ac:dyDescent="0.25">
      <c r="A50" s="89">
        <v>2.19</v>
      </c>
      <c r="B50" s="60" t="s">
        <v>264</v>
      </c>
      <c r="C50" s="79" t="s">
        <v>57</v>
      </c>
      <c r="D50" s="80"/>
      <c r="E50" s="63">
        <v>0</v>
      </c>
      <c r="F50" s="63"/>
      <c r="G50" s="63">
        <v>0</v>
      </c>
      <c r="H50" s="63"/>
      <c r="I50" s="63">
        <v>0</v>
      </c>
      <c r="J50" s="97">
        <v>2</v>
      </c>
      <c r="K50" s="63">
        <v>166.2</v>
      </c>
      <c r="L50" s="63"/>
      <c r="M50" s="63">
        <v>0</v>
      </c>
    </row>
    <row r="51" spans="1:13" s="145" customFormat="1" ht="81" x14ac:dyDescent="0.25">
      <c r="A51" s="89">
        <v>2.2000000000000002</v>
      </c>
      <c r="B51" s="60" t="s">
        <v>265</v>
      </c>
      <c r="C51" s="79" t="s">
        <v>57</v>
      </c>
      <c r="D51" s="62"/>
      <c r="E51" s="63">
        <v>0</v>
      </c>
      <c r="F51" s="63"/>
      <c r="G51" s="63">
        <v>0</v>
      </c>
      <c r="H51" s="63"/>
      <c r="I51" s="63">
        <v>0</v>
      </c>
      <c r="J51" s="63"/>
      <c r="K51" s="63">
        <v>0</v>
      </c>
      <c r="L51" s="91">
        <v>2</v>
      </c>
      <c r="M51" s="63">
        <v>166.1</v>
      </c>
    </row>
    <row r="52" spans="1:13" s="145" customFormat="1" ht="33" customHeight="1" x14ac:dyDescent="0.25">
      <c r="A52" s="89">
        <v>2.21</v>
      </c>
      <c r="B52" s="60" t="s">
        <v>263</v>
      </c>
      <c r="C52" s="79"/>
      <c r="D52" s="67"/>
      <c r="E52" s="63">
        <f>E53</f>
        <v>0</v>
      </c>
      <c r="F52" s="63"/>
      <c r="G52" s="63">
        <f t="shared" ref="G52:M52" si="11">G53</f>
        <v>0</v>
      </c>
      <c r="H52" s="63"/>
      <c r="I52" s="63">
        <f t="shared" si="11"/>
        <v>0</v>
      </c>
      <c r="J52" s="63"/>
      <c r="K52" s="63">
        <f t="shared" si="11"/>
        <v>0</v>
      </c>
      <c r="L52" s="63"/>
      <c r="M52" s="63">
        <f t="shared" si="11"/>
        <v>185.5</v>
      </c>
    </row>
    <row r="53" spans="1:13" s="145" customFormat="1" ht="57.75" customHeight="1" x14ac:dyDescent="0.25">
      <c r="A53" s="64" t="s">
        <v>25</v>
      </c>
      <c r="B53" s="65" t="s">
        <v>158</v>
      </c>
      <c r="C53" s="77" t="s">
        <v>8</v>
      </c>
      <c r="D53" s="67"/>
      <c r="E53" s="67">
        <v>0</v>
      </c>
      <c r="F53" s="67"/>
      <c r="G53" s="67">
        <v>0</v>
      </c>
      <c r="H53" s="72"/>
      <c r="I53" s="67">
        <v>0</v>
      </c>
      <c r="J53" s="72"/>
      <c r="K53" s="67">
        <v>0</v>
      </c>
      <c r="L53" s="86">
        <v>1.69</v>
      </c>
      <c r="M53" s="67">
        <v>185.5</v>
      </c>
    </row>
    <row r="54" spans="1:13" ht="77.25" customHeight="1" x14ac:dyDescent="0.25">
      <c r="A54" s="89">
        <v>2.2200000000000002</v>
      </c>
      <c r="B54" s="60" t="s">
        <v>147</v>
      </c>
      <c r="C54" s="79"/>
      <c r="D54" s="80"/>
      <c r="E54" s="63">
        <v>245.83</v>
      </c>
      <c r="F54" s="80"/>
      <c r="G54" s="63">
        <v>253.20490000000001</v>
      </c>
      <c r="H54" s="80"/>
      <c r="I54" s="63">
        <v>259.53502249999997</v>
      </c>
      <c r="J54" s="80"/>
      <c r="K54" s="63">
        <v>264.72572294999998</v>
      </c>
      <c r="L54" s="80"/>
      <c r="M54" s="63">
        <v>267.50534304097499</v>
      </c>
    </row>
    <row r="55" spans="1:13" ht="82.5" x14ac:dyDescent="0.25">
      <c r="A55" s="54">
        <v>3</v>
      </c>
      <c r="B55" s="55" t="s">
        <v>58</v>
      </c>
      <c r="C55" s="98"/>
      <c r="D55" s="99"/>
      <c r="E55" s="57">
        <f>E56+E79+E88</f>
        <v>296.44256695909201</v>
      </c>
      <c r="F55" s="57"/>
      <c r="G55" s="57">
        <f t="shared" ref="G55:M55" si="12">G56+G79+G88</f>
        <v>687.25284999999997</v>
      </c>
      <c r="H55" s="57"/>
      <c r="I55" s="57">
        <f t="shared" si="12"/>
        <v>677.36</v>
      </c>
      <c r="J55" s="57"/>
      <c r="K55" s="57">
        <f t="shared" si="12"/>
        <v>2355.56</v>
      </c>
      <c r="L55" s="57"/>
      <c r="M55" s="57">
        <f t="shared" si="12"/>
        <v>836.61388474725163</v>
      </c>
    </row>
    <row r="56" spans="1:13" ht="20.100000000000001" customHeight="1" x14ac:dyDescent="0.25">
      <c r="A56" s="76">
        <v>3.1</v>
      </c>
      <c r="B56" s="60" t="s">
        <v>59</v>
      </c>
      <c r="C56" s="100"/>
      <c r="D56" s="85"/>
      <c r="E56" s="101">
        <f>SUM(E57:E78)</f>
        <v>296.44256695909201</v>
      </c>
      <c r="F56" s="101"/>
      <c r="G56" s="101">
        <f t="shared" ref="G56:M56" si="13">SUM(G57:G78)</f>
        <v>500.40484999999995</v>
      </c>
      <c r="H56" s="101"/>
      <c r="I56" s="101">
        <f t="shared" si="13"/>
        <v>629.16</v>
      </c>
      <c r="J56" s="101"/>
      <c r="K56" s="101">
        <f t="shared" si="13"/>
        <v>2269.81</v>
      </c>
      <c r="L56" s="101"/>
      <c r="M56" s="101">
        <f t="shared" si="13"/>
        <v>677.47699999999998</v>
      </c>
    </row>
    <row r="57" spans="1:13" ht="20.100000000000001" customHeight="1" x14ac:dyDescent="0.25">
      <c r="A57" s="64" t="s">
        <v>25</v>
      </c>
      <c r="B57" s="65" t="s">
        <v>200</v>
      </c>
      <c r="C57" s="77" t="s">
        <v>62</v>
      </c>
      <c r="D57" s="78">
        <v>1</v>
      </c>
      <c r="E57" s="102">
        <v>183.18868352710399</v>
      </c>
      <c r="F57" s="78"/>
      <c r="G57" s="102">
        <v>0</v>
      </c>
      <c r="H57" s="78"/>
      <c r="I57" s="102">
        <v>0</v>
      </c>
      <c r="J57" s="78"/>
      <c r="K57" s="102">
        <v>0</v>
      </c>
      <c r="L57" s="78"/>
      <c r="M57" s="102">
        <v>0</v>
      </c>
    </row>
    <row r="58" spans="1:13" ht="20.100000000000001" customHeight="1" x14ac:dyDescent="0.25">
      <c r="A58" s="64" t="s">
        <v>26</v>
      </c>
      <c r="B58" s="65" t="s">
        <v>94</v>
      </c>
      <c r="C58" s="77" t="s">
        <v>62</v>
      </c>
      <c r="D58" s="78">
        <v>1</v>
      </c>
      <c r="E58" s="102">
        <v>113.253883431988</v>
      </c>
      <c r="F58" s="78"/>
      <c r="G58" s="102">
        <v>0</v>
      </c>
      <c r="H58" s="78"/>
      <c r="I58" s="102">
        <v>0</v>
      </c>
      <c r="J58" s="78"/>
      <c r="K58" s="102">
        <v>0</v>
      </c>
      <c r="L58" s="78"/>
      <c r="M58" s="102">
        <v>0</v>
      </c>
    </row>
    <row r="59" spans="1:13" ht="20.100000000000001" customHeight="1" x14ac:dyDescent="0.25">
      <c r="A59" s="64" t="s">
        <v>27</v>
      </c>
      <c r="B59" s="65" t="s">
        <v>97</v>
      </c>
      <c r="C59" s="77" t="s">
        <v>62</v>
      </c>
      <c r="D59" s="78"/>
      <c r="E59" s="102">
        <v>0</v>
      </c>
      <c r="F59" s="78">
        <v>1</v>
      </c>
      <c r="G59" s="102">
        <v>89.714849999999998</v>
      </c>
      <c r="H59" s="78"/>
      <c r="I59" s="102">
        <v>0</v>
      </c>
      <c r="J59" s="78"/>
      <c r="K59" s="102">
        <v>0</v>
      </c>
      <c r="L59" s="78"/>
      <c r="M59" s="102">
        <v>0</v>
      </c>
    </row>
    <row r="60" spans="1:13" ht="27" customHeight="1" x14ac:dyDescent="0.25">
      <c r="A60" s="64" t="s">
        <v>33</v>
      </c>
      <c r="B60" s="65" t="s">
        <v>115</v>
      </c>
      <c r="C60" s="77" t="s">
        <v>62</v>
      </c>
      <c r="D60" s="78"/>
      <c r="E60" s="102">
        <v>0</v>
      </c>
      <c r="F60" s="78">
        <v>1</v>
      </c>
      <c r="G60" s="102">
        <v>122.6</v>
      </c>
      <c r="H60" s="78"/>
      <c r="I60" s="102">
        <v>0</v>
      </c>
      <c r="J60" s="78"/>
      <c r="K60" s="102">
        <v>0</v>
      </c>
      <c r="L60" s="78"/>
      <c r="M60" s="102">
        <v>0</v>
      </c>
    </row>
    <row r="61" spans="1:13" ht="20.100000000000001" customHeight="1" x14ac:dyDescent="0.25">
      <c r="A61" s="64" t="s">
        <v>73</v>
      </c>
      <c r="B61" s="65" t="s">
        <v>98</v>
      </c>
      <c r="C61" s="77" t="s">
        <v>62</v>
      </c>
      <c r="D61" s="78"/>
      <c r="E61" s="102">
        <v>0</v>
      </c>
      <c r="F61" s="78">
        <v>1</v>
      </c>
      <c r="G61" s="102">
        <v>104.9</v>
      </c>
      <c r="H61" s="78"/>
      <c r="I61" s="102">
        <v>0</v>
      </c>
      <c r="J61" s="78"/>
      <c r="K61" s="102">
        <v>0</v>
      </c>
      <c r="L61" s="78"/>
      <c r="M61" s="102">
        <v>0</v>
      </c>
    </row>
    <row r="62" spans="1:13" ht="20.100000000000001" customHeight="1" x14ac:dyDescent="0.25">
      <c r="A62" s="64" t="s">
        <v>74</v>
      </c>
      <c r="B62" s="65" t="s">
        <v>258</v>
      </c>
      <c r="C62" s="77" t="s">
        <v>62</v>
      </c>
      <c r="D62" s="78"/>
      <c r="E62" s="102">
        <v>0</v>
      </c>
      <c r="F62" s="78">
        <v>1</v>
      </c>
      <c r="G62" s="102">
        <v>183.19</v>
      </c>
      <c r="H62" s="78"/>
      <c r="I62" s="102">
        <v>0</v>
      </c>
      <c r="J62" s="78"/>
      <c r="K62" s="102">
        <v>0</v>
      </c>
      <c r="L62" s="78"/>
      <c r="M62" s="102">
        <v>0</v>
      </c>
    </row>
    <row r="63" spans="1:13" x14ac:dyDescent="0.25">
      <c r="A63" s="64" t="s">
        <v>77</v>
      </c>
      <c r="B63" s="65" t="s">
        <v>99</v>
      </c>
      <c r="C63" s="77" t="s">
        <v>62</v>
      </c>
      <c r="D63" s="78"/>
      <c r="E63" s="102">
        <v>0</v>
      </c>
      <c r="F63" s="78"/>
      <c r="G63" s="102">
        <v>0</v>
      </c>
      <c r="H63" s="78">
        <v>1</v>
      </c>
      <c r="I63" s="102">
        <v>162.54</v>
      </c>
      <c r="J63" s="78"/>
      <c r="K63" s="102">
        <v>0</v>
      </c>
      <c r="L63" s="78"/>
      <c r="M63" s="102">
        <v>0</v>
      </c>
    </row>
    <row r="64" spans="1:13" x14ac:dyDescent="0.25">
      <c r="A64" s="64" t="s">
        <v>88</v>
      </c>
      <c r="B64" s="65" t="s">
        <v>100</v>
      </c>
      <c r="C64" s="77" t="s">
        <v>62</v>
      </c>
      <c r="D64" s="78"/>
      <c r="E64" s="102">
        <v>0</v>
      </c>
      <c r="F64" s="78"/>
      <c r="G64" s="102">
        <v>0</v>
      </c>
      <c r="H64" s="78">
        <v>1</v>
      </c>
      <c r="I64" s="102">
        <v>184</v>
      </c>
      <c r="J64" s="78"/>
      <c r="K64" s="102">
        <v>0</v>
      </c>
      <c r="L64" s="78"/>
      <c r="M64" s="102">
        <v>0</v>
      </c>
    </row>
    <row r="65" spans="1:13" ht="20.100000000000001" customHeight="1" x14ac:dyDescent="0.25">
      <c r="A65" s="64" t="s">
        <v>89</v>
      </c>
      <c r="B65" s="65" t="s">
        <v>101</v>
      </c>
      <c r="C65" s="77" t="s">
        <v>62</v>
      </c>
      <c r="D65" s="78"/>
      <c r="E65" s="102">
        <v>0</v>
      </c>
      <c r="F65" s="78"/>
      <c r="G65" s="102">
        <v>0</v>
      </c>
      <c r="H65" s="78">
        <v>1</v>
      </c>
      <c r="I65" s="102">
        <v>72.099999999999994</v>
      </c>
      <c r="J65" s="78"/>
      <c r="K65" s="102">
        <v>0</v>
      </c>
      <c r="L65" s="78"/>
      <c r="M65" s="102">
        <v>0</v>
      </c>
    </row>
    <row r="66" spans="1:13" ht="20.100000000000001" customHeight="1" x14ac:dyDescent="0.25">
      <c r="A66" s="64" t="s">
        <v>90</v>
      </c>
      <c r="B66" s="65" t="s">
        <v>102</v>
      </c>
      <c r="C66" s="77" t="s">
        <v>62</v>
      </c>
      <c r="D66" s="78"/>
      <c r="E66" s="102">
        <v>0</v>
      </c>
      <c r="F66" s="78"/>
      <c r="G66" s="102">
        <v>0</v>
      </c>
      <c r="H66" s="78">
        <v>1</v>
      </c>
      <c r="I66" s="102">
        <v>116.12</v>
      </c>
      <c r="J66" s="78"/>
      <c r="K66" s="102">
        <v>0</v>
      </c>
      <c r="L66" s="78"/>
      <c r="M66" s="102">
        <v>0</v>
      </c>
    </row>
    <row r="67" spans="1:13" ht="20.100000000000001" customHeight="1" x14ac:dyDescent="0.25">
      <c r="A67" s="64" t="s">
        <v>91</v>
      </c>
      <c r="B67" s="65" t="s">
        <v>103</v>
      </c>
      <c r="C67" s="77" t="s">
        <v>62</v>
      </c>
      <c r="D67" s="78"/>
      <c r="E67" s="102">
        <v>0</v>
      </c>
      <c r="F67" s="78"/>
      <c r="G67" s="102">
        <v>0</v>
      </c>
      <c r="H67" s="78">
        <v>1</v>
      </c>
      <c r="I67" s="102">
        <v>94.4</v>
      </c>
      <c r="J67" s="78"/>
      <c r="K67" s="102">
        <v>0</v>
      </c>
      <c r="L67" s="78"/>
      <c r="M67" s="102">
        <v>0</v>
      </c>
    </row>
    <row r="68" spans="1:13" ht="20.100000000000001" customHeight="1" x14ac:dyDescent="0.25">
      <c r="A68" s="64" t="s">
        <v>92</v>
      </c>
      <c r="B68" s="65" t="s">
        <v>176</v>
      </c>
      <c r="C68" s="77" t="s">
        <v>62</v>
      </c>
      <c r="D68" s="78"/>
      <c r="E68" s="102">
        <v>0</v>
      </c>
      <c r="F68" s="78"/>
      <c r="G68" s="102">
        <v>0</v>
      </c>
      <c r="H68" s="78"/>
      <c r="I68" s="102">
        <v>0</v>
      </c>
      <c r="J68" s="78">
        <v>1</v>
      </c>
      <c r="K68" s="102">
        <v>171.61</v>
      </c>
      <c r="L68" s="78"/>
      <c r="M68" s="102">
        <v>0</v>
      </c>
    </row>
    <row r="69" spans="1:13" ht="20.100000000000001" customHeight="1" x14ac:dyDescent="0.25">
      <c r="A69" s="64" t="s">
        <v>95</v>
      </c>
      <c r="B69" s="65" t="s">
        <v>104</v>
      </c>
      <c r="C69" s="77" t="s">
        <v>62</v>
      </c>
      <c r="D69" s="78"/>
      <c r="E69" s="102">
        <v>0</v>
      </c>
      <c r="F69" s="78"/>
      <c r="G69" s="102">
        <v>0</v>
      </c>
      <c r="H69" s="78"/>
      <c r="I69" s="102">
        <v>0</v>
      </c>
      <c r="J69" s="78">
        <v>1</v>
      </c>
      <c r="K69" s="102">
        <v>589.67999999999995</v>
      </c>
      <c r="L69" s="78"/>
      <c r="M69" s="102">
        <v>0</v>
      </c>
    </row>
    <row r="70" spans="1:13" ht="20.100000000000001" customHeight="1" x14ac:dyDescent="0.25">
      <c r="A70" s="64" t="s">
        <v>96</v>
      </c>
      <c r="B70" s="65" t="s">
        <v>105</v>
      </c>
      <c r="C70" s="77" t="s">
        <v>62</v>
      </c>
      <c r="D70" s="78"/>
      <c r="E70" s="102">
        <v>0</v>
      </c>
      <c r="F70" s="78"/>
      <c r="G70" s="102">
        <v>0</v>
      </c>
      <c r="H70" s="78"/>
      <c r="I70" s="102">
        <v>0</v>
      </c>
      <c r="J70" s="78">
        <v>1</v>
      </c>
      <c r="K70" s="102">
        <v>688.52</v>
      </c>
      <c r="L70" s="78"/>
      <c r="M70" s="102">
        <v>0</v>
      </c>
    </row>
    <row r="71" spans="1:13" ht="20.100000000000001" customHeight="1" x14ac:dyDescent="0.25">
      <c r="A71" s="64" t="s">
        <v>111</v>
      </c>
      <c r="B71" s="65" t="s">
        <v>259</v>
      </c>
      <c r="C71" s="77" t="s">
        <v>62</v>
      </c>
      <c r="D71" s="78"/>
      <c r="E71" s="102">
        <v>0</v>
      </c>
      <c r="F71" s="78"/>
      <c r="G71" s="102">
        <v>0</v>
      </c>
      <c r="H71" s="78"/>
      <c r="I71" s="102">
        <v>0</v>
      </c>
      <c r="J71" s="78">
        <v>1</v>
      </c>
      <c r="K71" s="102">
        <v>820</v>
      </c>
      <c r="L71" s="78"/>
      <c r="M71" s="102">
        <v>0</v>
      </c>
    </row>
    <row r="72" spans="1:13" ht="20.100000000000001" customHeight="1" x14ac:dyDescent="0.25">
      <c r="A72" s="64" t="s">
        <v>112</v>
      </c>
      <c r="B72" s="65" t="s">
        <v>260</v>
      </c>
      <c r="C72" s="77" t="s">
        <v>62</v>
      </c>
      <c r="D72" s="78"/>
      <c r="E72" s="102">
        <v>0</v>
      </c>
      <c r="F72" s="78"/>
      <c r="G72" s="102">
        <v>0</v>
      </c>
      <c r="H72" s="78"/>
      <c r="I72" s="102">
        <v>0</v>
      </c>
      <c r="J72" s="78"/>
      <c r="K72" s="102">
        <v>0</v>
      </c>
      <c r="L72" s="78">
        <v>1</v>
      </c>
      <c r="M72" s="102">
        <v>93.3</v>
      </c>
    </row>
    <row r="73" spans="1:13" ht="20.100000000000001" customHeight="1" x14ac:dyDescent="0.25">
      <c r="A73" s="64" t="s">
        <v>113</v>
      </c>
      <c r="B73" s="65" t="s">
        <v>106</v>
      </c>
      <c r="C73" s="77" t="s">
        <v>62</v>
      </c>
      <c r="D73" s="78"/>
      <c r="E73" s="102">
        <v>0</v>
      </c>
      <c r="F73" s="78"/>
      <c r="G73" s="102">
        <v>0</v>
      </c>
      <c r="H73" s="78"/>
      <c r="I73" s="102">
        <v>0</v>
      </c>
      <c r="J73" s="78"/>
      <c r="K73" s="102">
        <v>0</v>
      </c>
      <c r="L73" s="78">
        <v>1</v>
      </c>
      <c r="M73" s="102">
        <v>118.45699999999999</v>
      </c>
    </row>
    <row r="74" spans="1:13" ht="20.100000000000001" customHeight="1" x14ac:dyDescent="0.25">
      <c r="A74" s="64" t="s">
        <v>114</v>
      </c>
      <c r="B74" s="65" t="s">
        <v>107</v>
      </c>
      <c r="C74" s="77" t="s">
        <v>62</v>
      </c>
      <c r="D74" s="78"/>
      <c r="E74" s="102">
        <v>0</v>
      </c>
      <c r="F74" s="78"/>
      <c r="G74" s="102">
        <v>0</v>
      </c>
      <c r="H74" s="78"/>
      <c r="I74" s="102">
        <v>0</v>
      </c>
      <c r="J74" s="78"/>
      <c r="K74" s="102">
        <v>0</v>
      </c>
      <c r="L74" s="78">
        <v>1</v>
      </c>
      <c r="M74" s="102">
        <v>76.400000000000006</v>
      </c>
    </row>
    <row r="75" spans="1:13" ht="20.100000000000001" customHeight="1" x14ac:dyDescent="0.25">
      <c r="A75" s="64" t="s">
        <v>116</v>
      </c>
      <c r="B75" s="65" t="s">
        <v>108</v>
      </c>
      <c r="C75" s="77" t="s">
        <v>62</v>
      </c>
      <c r="D75" s="78"/>
      <c r="E75" s="102">
        <v>0</v>
      </c>
      <c r="F75" s="78"/>
      <c r="G75" s="102">
        <v>0</v>
      </c>
      <c r="H75" s="78"/>
      <c r="I75" s="102">
        <v>0</v>
      </c>
      <c r="J75" s="78"/>
      <c r="K75" s="102">
        <v>0</v>
      </c>
      <c r="L75" s="78">
        <v>1</v>
      </c>
      <c r="M75" s="102">
        <v>98.2</v>
      </c>
    </row>
    <row r="76" spans="1:13" ht="20.100000000000001" customHeight="1" x14ac:dyDescent="0.25">
      <c r="A76" s="64" t="s">
        <v>262</v>
      </c>
      <c r="B76" s="65" t="s">
        <v>109</v>
      </c>
      <c r="C76" s="77" t="s">
        <v>62</v>
      </c>
      <c r="D76" s="78"/>
      <c r="E76" s="102">
        <v>0</v>
      </c>
      <c r="F76" s="78"/>
      <c r="G76" s="102">
        <v>0</v>
      </c>
      <c r="H76" s="78"/>
      <c r="I76" s="102">
        <v>0</v>
      </c>
      <c r="J76" s="78"/>
      <c r="K76" s="102">
        <v>0</v>
      </c>
      <c r="L76" s="78">
        <v>1</v>
      </c>
      <c r="M76" s="102">
        <v>112.5</v>
      </c>
    </row>
    <row r="77" spans="1:13" ht="20.100000000000001" customHeight="1" x14ac:dyDescent="0.25">
      <c r="A77" s="64" t="s">
        <v>266</v>
      </c>
      <c r="B77" s="65" t="s">
        <v>110</v>
      </c>
      <c r="C77" s="77" t="s">
        <v>62</v>
      </c>
      <c r="D77" s="78"/>
      <c r="E77" s="102">
        <v>0</v>
      </c>
      <c r="F77" s="78"/>
      <c r="G77" s="102">
        <v>0</v>
      </c>
      <c r="H77" s="78"/>
      <c r="I77" s="102">
        <v>0</v>
      </c>
      <c r="J77" s="78"/>
      <c r="K77" s="102">
        <v>0</v>
      </c>
      <c r="L77" s="78">
        <v>1</v>
      </c>
      <c r="M77" s="102">
        <v>109.72</v>
      </c>
    </row>
    <row r="78" spans="1:13" ht="20.100000000000001" customHeight="1" x14ac:dyDescent="0.25">
      <c r="A78" s="64" t="s">
        <v>267</v>
      </c>
      <c r="B78" s="65" t="s">
        <v>261</v>
      </c>
      <c r="C78" s="77" t="s">
        <v>62</v>
      </c>
      <c r="D78" s="78"/>
      <c r="E78" s="102">
        <v>0</v>
      </c>
      <c r="F78" s="78"/>
      <c r="G78" s="102">
        <v>0</v>
      </c>
      <c r="H78" s="78"/>
      <c r="I78" s="102">
        <v>0</v>
      </c>
      <c r="J78" s="78"/>
      <c r="K78" s="102">
        <v>0</v>
      </c>
      <c r="L78" s="78">
        <v>1</v>
      </c>
      <c r="M78" s="102">
        <v>68.900000000000006</v>
      </c>
    </row>
    <row r="79" spans="1:13" ht="20.100000000000001" customHeight="1" x14ac:dyDescent="0.25">
      <c r="A79" s="76">
        <v>3.2</v>
      </c>
      <c r="B79" s="60" t="s">
        <v>60</v>
      </c>
      <c r="C79" s="100"/>
      <c r="D79" s="103"/>
      <c r="E79" s="101">
        <f>SUM(E80:E87)</f>
        <v>0</v>
      </c>
      <c r="F79" s="101"/>
      <c r="G79" s="101">
        <f t="shared" ref="G79:M79" si="14">SUM(G80:G87)</f>
        <v>159.44999999999999</v>
      </c>
      <c r="H79" s="101"/>
      <c r="I79" s="101">
        <f t="shared" si="14"/>
        <v>48.2</v>
      </c>
      <c r="J79" s="101"/>
      <c r="K79" s="101">
        <f t="shared" si="14"/>
        <v>85.75</v>
      </c>
      <c r="L79" s="101"/>
      <c r="M79" s="101">
        <f t="shared" si="14"/>
        <v>159.1368847472516</v>
      </c>
    </row>
    <row r="80" spans="1:13" ht="20.100000000000001" customHeight="1" x14ac:dyDescent="0.25">
      <c r="A80" s="64" t="s">
        <v>25</v>
      </c>
      <c r="B80" s="65" t="s">
        <v>239</v>
      </c>
      <c r="C80" s="77" t="s">
        <v>62</v>
      </c>
      <c r="D80" s="78"/>
      <c r="E80" s="102">
        <v>0</v>
      </c>
      <c r="F80" s="78">
        <v>1</v>
      </c>
      <c r="G80" s="102">
        <v>85.75</v>
      </c>
      <c r="H80" s="78"/>
      <c r="I80" s="102">
        <v>0</v>
      </c>
      <c r="J80" s="78"/>
      <c r="K80" s="102">
        <v>0</v>
      </c>
      <c r="L80" s="78"/>
      <c r="M80" s="102">
        <v>0</v>
      </c>
    </row>
    <row r="81" spans="1:13" ht="20.100000000000001" customHeight="1" x14ac:dyDescent="0.25">
      <c r="A81" s="64" t="s">
        <v>26</v>
      </c>
      <c r="B81" s="65" t="s">
        <v>240</v>
      </c>
      <c r="C81" s="77" t="s">
        <v>62</v>
      </c>
      <c r="D81" s="78"/>
      <c r="E81" s="102">
        <v>0</v>
      </c>
      <c r="F81" s="78">
        <v>1</v>
      </c>
      <c r="G81" s="102">
        <v>48.2</v>
      </c>
      <c r="H81" s="78"/>
      <c r="I81" s="102">
        <v>0</v>
      </c>
      <c r="J81" s="78"/>
      <c r="K81" s="102">
        <v>0</v>
      </c>
      <c r="L81" s="78"/>
      <c r="M81" s="102">
        <v>0</v>
      </c>
    </row>
    <row r="82" spans="1:13" ht="20.100000000000001" customHeight="1" x14ac:dyDescent="0.25">
      <c r="A82" s="64" t="s">
        <v>27</v>
      </c>
      <c r="B82" s="65" t="s">
        <v>241</v>
      </c>
      <c r="C82" s="77" t="s">
        <v>62</v>
      </c>
      <c r="D82" s="78"/>
      <c r="E82" s="102">
        <v>0</v>
      </c>
      <c r="F82" s="78">
        <v>1</v>
      </c>
      <c r="G82" s="102">
        <v>25.5</v>
      </c>
      <c r="H82" s="78"/>
      <c r="I82" s="102">
        <v>0</v>
      </c>
      <c r="J82" s="78"/>
      <c r="K82" s="102">
        <v>0</v>
      </c>
      <c r="L82" s="78"/>
      <c r="M82" s="102">
        <v>0</v>
      </c>
    </row>
    <row r="83" spans="1:13" ht="20.100000000000001" customHeight="1" x14ac:dyDescent="0.25">
      <c r="A83" s="64" t="s">
        <v>33</v>
      </c>
      <c r="B83" s="65" t="s">
        <v>242</v>
      </c>
      <c r="C83" s="77" t="s">
        <v>62</v>
      </c>
      <c r="D83" s="78"/>
      <c r="E83" s="102">
        <v>0</v>
      </c>
      <c r="F83" s="78"/>
      <c r="G83" s="102">
        <v>0</v>
      </c>
      <c r="H83" s="78">
        <v>1</v>
      </c>
      <c r="I83" s="102">
        <v>48.2</v>
      </c>
      <c r="J83" s="78"/>
      <c r="K83" s="102">
        <v>0</v>
      </c>
      <c r="L83" s="78"/>
      <c r="M83" s="102">
        <v>0</v>
      </c>
    </row>
    <row r="84" spans="1:13" ht="20.100000000000001" customHeight="1" x14ac:dyDescent="0.25">
      <c r="A84" s="64" t="s">
        <v>73</v>
      </c>
      <c r="B84" s="65" t="s">
        <v>76</v>
      </c>
      <c r="C84" s="77" t="s">
        <v>62</v>
      </c>
      <c r="D84" s="78"/>
      <c r="E84" s="102">
        <v>0</v>
      </c>
      <c r="F84" s="78"/>
      <c r="G84" s="102">
        <v>0</v>
      </c>
      <c r="H84" s="78"/>
      <c r="I84" s="102">
        <v>0</v>
      </c>
      <c r="J84" s="78">
        <v>1</v>
      </c>
      <c r="K84" s="102">
        <v>85.75</v>
      </c>
      <c r="L84" s="78"/>
      <c r="M84" s="102">
        <v>0</v>
      </c>
    </row>
    <row r="85" spans="1:13" ht="20.100000000000001" customHeight="1" x14ac:dyDescent="0.25">
      <c r="A85" s="64" t="s">
        <v>74</v>
      </c>
      <c r="B85" s="65" t="s">
        <v>75</v>
      </c>
      <c r="C85" s="77" t="s">
        <v>62</v>
      </c>
      <c r="D85" s="78"/>
      <c r="E85" s="102">
        <v>0</v>
      </c>
      <c r="F85" s="78"/>
      <c r="G85" s="102">
        <v>0</v>
      </c>
      <c r="H85" s="78"/>
      <c r="I85" s="102">
        <v>0</v>
      </c>
      <c r="J85" s="78"/>
      <c r="K85" s="102">
        <v>0</v>
      </c>
      <c r="L85" s="78">
        <v>1</v>
      </c>
      <c r="M85" s="102">
        <v>48.2</v>
      </c>
    </row>
    <row r="86" spans="1:13" ht="20.100000000000001" customHeight="1" x14ac:dyDescent="0.25">
      <c r="A86" s="64" t="s">
        <v>77</v>
      </c>
      <c r="B86" s="65" t="s">
        <v>87</v>
      </c>
      <c r="C86" s="77" t="s">
        <v>62</v>
      </c>
      <c r="D86" s="78"/>
      <c r="E86" s="102">
        <v>0</v>
      </c>
      <c r="F86" s="78"/>
      <c r="G86" s="102">
        <v>0</v>
      </c>
      <c r="H86" s="78"/>
      <c r="I86" s="102">
        <v>0</v>
      </c>
      <c r="J86" s="78"/>
      <c r="K86" s="102">
        <v>0</v>
      </c>
      <c r="L86" s="78">
        <v>1</v>
      </c>
      <c r="M86" s="102">
        <v>48.2</v>
      </c>
    </row>
    <row r="87" spans="1:13" ht="20.100000000000001" customHeight="1" x14ac:dyDescent="0.25">
      <c r="A87" s="64" t="s">
        <v>88</v>
      </c>
      <c r="B87" s="65" t="s">
        <v>61</v>
      </c>
      <c r="C87" s="77" t="s">
        <v>62</v>
      </c>
      <c r="D87" s="78"/>
      <c r="E87" s="102">
        <v>0</v>
      </c>
      <c r="F87" s="78"/>
      <c r="G87" s="102">
        <v>0</v>
      </c>
      <c r="H87" s="78"/>
      <c r="I87" s="102">
        <v>0</v>
      </c>
      <c r="J87" s="78"/>
      <c r="K87" s="102">
        <v>0</v>
      </c>
      <c r="L87" s="78">
        <v>1</v>
      </c>
      <c r="M87" s="102">
        <v>62.736884747251594</v>
      </c>
    </row>
    <row r="88" spans="1:13" ht="33" customHeight="1" x14ac:dyDescent="0.25">
      <c r="A88" s="76">
        <v>3.3</v>
      </c>
      <c r="B88" s="60" t="s">
        <v>63</v>
      </c>
      <c r="C88" s="79"/>
      <c r="D88" s="85"/>
      <c r="E88" s="101">
        <f>SUM(E89:E93)</f>
        <v>0</v>
      </c>
      <c r="F88" s="101"/>
      <c r="G88" s="101">
        <f t="shared" ref="G88:M88" si="15">SUM(G89:G93)</f>
        <v>27.398000000000003</v>
      </c>
      <c r="H88" s="101"/>
      <c r="I88" s="101">
        <f t="shared" si="15"/>
        <v>0</v>
      </c>
      <c r="J88" s="101"/>
      <c r="K88" s="101">
        <f t="shared" si="15"/>
        <v>0</v>
      </c>
      <c r="L88" s="101"/>
      <c r="M88" s="101">
        <f t="shared" si="15"/>
        <v>0</v>
      </c>
    </row>
    <row r="89" spans="1:13" ht="40.5" x14ac:dyDescent="0.25">
      <c r="A89" s="64" t="s">
        <v>25</v>
      </c>
      <c r="B89" s="65" t="s">
        <v>276</v>
      </c>
      <c r="C89" s="77" t="s">
        <v>62</v>
      </c>
      <c r="D89" s="78"/>
      <c r="E89" s="102">
        <v>0</v>
      </c>
      <c r="F89" s="78">
        <v>1</v>
      </c>
      <c r="G89" s="102">
        <v>5.4796000000000005</v>
      </c>
      <c r="H89" s="78"/>
      <c r="I89" s="102">
        <v>0</v>
      </c>
      <c r="J89" s="78"/>
      <c r="K89" s="102">
        <v>0</v>
      </c>
      <c r="L89" s="78"/>
      <c r="M89" s="102">
        <v>0</v>
      </c>
    </row>
    <row r="90" spans="1:13" ht="40.5" x14ac:dyDescent="0.25">
      <c r="A90" s="64" t="s">
        <v>26</v>
      </c>
      <c r="B90" s="65" t="s">
        <v>277</v>
      </c>
      <c r="C90" s="77" t="s">
        <v>62</v>
      </c>
      <c r="D90" s="78"/>
      <c r="E90" s="102">
        <v>0</v>
      </c>
      <c r="F90" s="78">
        <v>1</v>
      </c>
      <c r="G90" s="102">
        <v>5.4796000000000005</v>
      </c>
      <c r="H90" s="78"/>
      <c r="I90" s="102">
        <v>0</v>
      </c>
      <c r="J90" s="78"/>
      <c r="K90" s="102">
        <v>0</v>
      </c>
      <c r="L90" s="78"/>
      <c r="M90" s="102">
        <v>0</v>
      </c>
    </row>
    <row r="91" spans="1:13" ht="40.5" x14ac:dyDescent="0.25">
      <c r="A91" s="64" t="s">
        <v>27</v>
      </c>
      <c r="B91" s="65" t="s">
        <v>93</v>
      </c>
      <c r="C91" s="77" t="s">
        <v>62</v>
      </c>
      <c r="D91" s="78"/>
      <c r="E91" s="102">
        <v>0</v>
      </c>
      <c r="F91" s="78">
        <v>1</v>
      </c>
      <c r="G91" s="102">
        <v>5.4796000000000005</v>
      </c>
      <c r="H91" s="78"/>
      <c r="I91" s="102">
        <v>0</v>
      </c>
      <c r="J91" s="78"/>
      <c r="K91" s="102">
        <v>0</v>
      </c>
      <c r="L91" s="78"/>
      <c r="M91" s="102">
        <v>0</v>
      </c>
    </row>
    <row r="92" spans="1:13" ht="40.5" x14ac:dyDescent="0.25">
      <c r="A92" s="64" t="s">
        <v>33</v>
      </c>
      <c r="B92" s="65" t="s">
        <v>278</v>
      </c>
      <c r="C92" s="77" t="s">
        <v>62</v>
      </c>
      <c r="D92" s="78"/>
      <c r="E92" s="102">
        <v>0</v>
      </c>
      <c r="F92" s="78">
        <v>1</v>
      </c>
      <c r="G92" s="102">
        <v>5.4796000000000005</v>
      </c>
      <c r="H92" s="78"/>
      <c r="I92" s="102">
        <v>0</v>
      </c>
      <c r="J92" s="78"/>
      <c r="K92" s="102">
        <v>0</v>
      </c>
      <c r="L92" s="78"/>
      <c r="M92" s="102">
        <v>0</v>
      </c>
    </row>
    <row r="93" spans="1:13" ht="42.75" customHeight="1" x14ac:dyDescent="0.25">
      <c r="A93" s="64" t="s">
        <v>73</v>
      </c>
      <c r="B93" s="65" t="s">
        <v>279</v>
      </c>
      <c r="C93" s="77" t="s">
        <v>62</v>
      </c>
      <c r="D93" s="78"/>
      <c r="E93" s="102">
        <v>0</v>
      </c>
      <c r="F93" s="78">
        <v>1</v>
      </c>
      <c r="G93" s="102">
        <v>5.4796000000000005</v>
      </c>
      <c r="H93" s="78"/>
      <c r="I93" s="102">
        <v>0</v>
      </c>
      <c r="J93" s="78"/>
      <c r="K93" s="102">
        <v>0</v>
      </c>
      <c r="L93" s="78"/>
      <c r="M93" s="102">
        <v>0</v>
      </c>
    </row>
    <row r="94" spans="1:13" ht="37.5" customHeight="1" x14ac:dyDescent="0.25">
      <c r="A94" s="54">
        <v>4</v>
      </c>
      <c r="B94" s="55" t="s">
        <v>64</v>
      </c>
      <c r="C94" s="104"/>
      <c r="D94" s="105"/>
      <c r="E94" s="57">
        <f>SUM(E95:E98)</f>
        <v>324.24036701307199</v>
      </c>
      <c r="F94" s="57"/>
      <c r="G94" s="57">
        <f t="shared" ref="G94:M94" si="16">SUM(G95:G98)</f>
        <v>206.04469980750139</v>
      </c>
      <c r="H94" s="57"/>
      <c r="I94" s="57">
        <f t="shared" si="16"/>
        <v>368.4170513362107</v>
      </c>
      <c r="J94" s="57"/>
      <c r="K94" s="57">
        <f t="shared" si="16"/>
        <v>350.53006287629705</v>
      </c>
      <c r="L94" s="57"/>
      <c r="M94" s="57">
        <f t="shared" si="16"/>
        <v>26.885000000000002</v>
      </c>
    </row>
    <row r="95" spans="1:13" ht="35.25" customHeight="1" x14ac:dyDescent="0.25">
      <c r="A95" s="76">
        <v>4.0999999999999996</v>
      </c>
      <c r="B95" s="60" t="s">
        <v>78</v>
      </c>
      <c r="C95" s="79" t="s">
        <v>7</v>
      </c>
      <c r="D95" s="85">
        <v>100</v>
      </c>
      <c r="E95" s="101">
        <v>53.768349550249305</v>
      </c>
      <c r="F95" s="85">
        <v>60</v>
      </c>
      <c r="G95" s="101">
        <v>32.262</v>
      </c>
      <c r="H95" s="85">
        <v>50</v>
      </c>
      <c r="I95" s="101">
        <v>26.885000000000002</v>
      </c>
      <c r="J95" s="85">
        <v>50</v>
      </c>
      <c r="K95" s="101">
        <v>26.885000000000002</v>
      </c>
      <c r="L95" s="85">
        <v>50</v>
      </c>
      <c r="M95" s="101">
        <v>26.885000000000002</v>
      </c>
    </row>
    <row r="96" spans="1:13" x14ac:dyDescent="0.25">
      <c r="A96" s="76">
        <v>4.2</v>
      </c>
      <c r="B96" s="60" t="s">
        <v>65</v>
      </c>
      <c r="C96" s="79" t="s">
        <v>7</v>
      </c>
      <c r="D96" s="85">
        <v>28</v>
      </c>
      <c r="E96" s="101">
        <v>191.65867492204401</v>
      </c>
      <c r="F96" s="85">
        <v>17</v>
      </c>
      <c r="G96" s="101">
        <v>116.36499999999999</v>
      </c>
      <c r="H96" s="85">
        <v>37</v>
      </c>
      <c r="I96" s="101">
        <v>253.26499999999999</v>
      </c>
      <c r="J96" s="85">
        <v>34</v>
      </c>
      <c r="K96" s="101">
        <v>232.73</v>
      </c>
      <c r="L96" s="85"/>
      <c r="M96" s="101">
        <v>0</v>
      </c>
    </row>
    <row r="97" spans="1:13" ht="42" customHeight="1" x14ac:dyDescent="0.25">
      <c r="A97" s="76">
        <v>4.3</v>
      </c>
      <c r="B97" s="60" t="s">
        <v>79</v>
      </c>
      <c r="C97" s="79" t="s">
        <v>7</v>
      </c>
      <c r="D97" s="85">
        <v>39</v>
      </c>
      <c r="E97" s="101">
        <v>78.813342540778692</v>
      </c>
      <c r="F97" s="85">
        <v>2</v>
      </c>
      <c r="G97" s="106">
        <v>6</v>
      </c>
      <c r="H97" s="85"/>
      <c r="I97" s="101">
        <v>0</v>
      </c>
      <c r="J97" s="85"/>
      <c r="K97" s="101">
        <v>0</v>
      </c>
      <c r="L97" s="85"/>
      <c r="M97" s="101">
        <v>0</v>
      </c>
    </row>
    <row r="98" spans="1:13" ht="33.75" customHeight="1" x14ac:dyDescent="0.25">
      <c r="A98" s="76">
        <v>4.4000000000000004</v>
      </c>
      <c r="B98" s="60" t="s">
        <v>66</v>
      </c>
      <c r="C98" s="79" t="s">
        <v>7</v>
      </c>
      <c r="D98" s="85"/>
      <c r="E98" s="101">
        <v>0</v>
      </c>
      <c r="F98" s="85">
        <v>3</v>
      </c>
      <c r="G98" s="101">
        <v>51.417699807501393</v>
      </c>
      <c r="H98" s="85">
        <v>5</v>
      </c>
      <c r="I98" s="101">
        <v>88.267051336210741</v>
      </c>
      <c r="J98" s="85">
        <v>5</v>
      </c>
      <c r="K98" s="101">
        <v>90.915062876297071</v>
      </c>
      <c r="L98" s="85"/>
      <c r="M98" s="101">
        <v>0</v>
      </c>
    </row>
    <row r="99" spans="1:13" s="147" customFormat="1" ht="20.100000000000001" customHeight="1" x14ac:dyDescent="0.25">
      <c r="A99" s="107"/>
      <c r="B99" s="108" t="s">
        <v>11</v>
      </c>
      <c r="C99" s="109"/>
      <c r="D99" s="110"/>
      <c r="E99" s="111">
        <f>E94+E55+E19+E12</f>
        <v>6984.7376144711643</v>
      </c>
      <c r="F99" s="111"/>
      <c r="G99" s="111">
        <f t="shared" ref="G99:M99" si="17">G94+G55+G19+G12</f>
        <v>5438.2361011288167</v>
      </c>
      <c r="H99" s="111"/>
      <c r="I99" s="111">
        <f t="shared" si="17"/>
        <v>5871.4085745316206</v>
      </c>
      <c r="J99" s="111"/>
      <c r="K99" s="111">
        <f t="shared" si="17"/>
        <v>10644.433842509939</v>
      </c>
      <c r="L99" s="111"/>
      <c r="M99" s="111">
        <f t="shared" si="17"/>
        <v>6729.0445595321808</v>
      </c>
    </row>
  </sheetData>
  <mergeCells count="11">
    <mergeCell ref="D8:M8"/>
    <mergeCell ref="K7:M7"/>
    <mergeCell ref="A6:M6"/>
    <mergeCell ref="F9:G9"/>
    <mergeCell ref="H9:I9"/>
    <mergeCell ref="J9:K9"/>
    <mergeCell ref="L9:M9"/>
    <mergeCell ref="A8:A10"/>
    <mergeCell ref="B8:B10"/>
    <mergeCell ref="C8:C10"/>
    <mergeCell ref="D9:E9"/>
  </mergeCells>
  <printOptions horizontalCentered="1"/>
  <pageMargins left="0" right="0" top="0.35" bottom="0.35" header="0.3" footer="0.3"/>
  <pageSetup paperSize="9" scale="88" fitToHeight="0" orientation="landscape" errors="blank" r:id="rId1"/>
  <headerFooter>
    <oddFooter>&amp;C&amp;P</oddFooter>
  </headerFooter>
  <rowBreaks count="5" manualBreakCount="5">
    <brk id="24" max="12" man="1"/>
    <brk id="33" max="12" man="1"/>
    <brk id="42" max="12" man="1"/>
    <brk id="50" max="12" man="1"/>
    <brk id="62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40"/>
  <sheetViews>
    <sheetView view="pageBreakPreview" topLeftCell="A31" zoomScale="115" zoomScaleNormal="100" zoomScaleSheetLayoutView="115" workbookViewId="0">
      <selection activeCell="E36" sqref="E36:M36"/>
    </sheetView>
  </sheetViews>
  <sheetFormatPr defaultRowHeight="16.5" x14ac:dyDescent="0.3"/>
  <cols>
    <col min="1" max="1" width="4.7109375" style="153" customWidth="1"/>
    <col min="2" max="2" width="46.28515625" style="153" customWidth="1"/>
    <col min="3" max="3" width="10.42578125" style="175" customWidth="1"/>
    <col min="4" max="13" width="10.7109375" style="153" customWidth="1"/>
    <col min="14" max="14" width="9.140625" style="153" customWidth="1"/>
    <col min="15" max="115" width="9.140625" style="153"/>
    <col min="116" max="116" width="6.7109375" style="153" customWidth="1"/>
    <col min="117" max="117" width="62.7109375" style="153" customWidth="1"/>
    <col min="118" max="118" width="8.42578125" style="153" customWidth="1"/>
    <col min="119" max="119" width="7" style="153" bestFit="1" customWidth="1"/>
    <col min="120" max="120" width="11.28515625" style="153" bestFit="1" customWidth="1"/>
    <col min="121" max="121" width="8" style="153" bestFit="1" customWidth="1"/>
    <col min="122" max="122" width="11.28515625" style="153" bestFit="1" customWidth="1"/>
    <col min="123" max="123" width="7" style="153" bestFit="1" customWidth="1"/>
    <col min="124" max="124" width="11.28515625" style="153" bestFit="1" customWidth="1"/>
    <col min="125" max="371" width="9.140625" style="153"/>
    <col min="372" max="372" width="6.7109375" style="153" customWidth="1"/>
    <col min="373" max="373" width="62.7109375" style="153" customWidth="1"/>
    <col min="374" max="374" width="8.42578125" style="153" customWidth="1"/>
    <col min="375" max="375" width="7" style="153" bestFit="1" customWidth="1"/>
    <col min="376" max="376" width="11.28515625" style="153" bestFit="1" customWidth="1"/>
    <col min="377" max="377" width="8" style="153" bestFit="1" customWidth="1"/>
    <col min="378" max="378" width="11.28515625" style="153" bestFit="1" customWidth="1"/>
    <col min="379" max="379" width="7" style="153" bestFit="1" customWidth="1"/>
    <col min="380" max="380" width="11.28515625" style="153" bestFit="1" customWidth="1"/>
    <col min="381" max="627" width="9.140625" style="153"/>
    <col min="628" max="628" width="6.7109375" style="153" customWidth="1"/>
    <col min="629" max="629" width="62.7109375" style="153" customWidth="1"/>
    <col min="630" max="630" width="8.42578125" style="153" customWidth="1"/>
    <col min="631" max="631" width="7" style="153" bestFit="1" customWidth="1"/>
    <col min="632" max="632" width="11.28515625" style="153" bestFit="1" customWidth="1"/>
    <col min="633" max="633" width="8" style="153" bestFit="1" customWidth="1"/>
    <col min="634" max="634" width="11.28515625" style="153" bestFit="1" customWidth="1"/>
    <col min="635" max="635" width="7" style="153" bestFit="1" customWidth="1"/>
    <col min="636" max="636" width="11.28515625" style="153" bestFit="1" customWidth="1"/>
    <col min="637" max="883" width="9.140625" style="153"/>
    <col min="884" max="884" width="6.7109375" style="153" customWidth="1"/>
    <col min="885" max="885" width="62.7109375" style="153" customWidth="1"/>
    <col min="886" max="886" width="8.42578125" style="153" customWidth="1"/>
    <col min="887" max="887" width="7" style="153" bestFit="1" customWidth="1"/>
    <col min="888" max="888" width="11.28515625" style="153" bestFit="1" customWidth="1"/>
    <col min="889" max="889" width="8" style="153" bestFit="1" customWidth="1"/>
    <col min="890" max="890" width="11.28515625" style="153" bestFit="1" customWidth="1"/>
    <col min="891" max="891" width="7" style="153" bestFit="1" customWidth="1"/>
    <col min="892" max="892" width="11.28515625" style="153" bestFit="1" customWidth="1"/>
    <col min="893" max="1139" width="9.140625" style="153"/>
    <col min="1140" max="1140" width="6.7109375" style="153" customWidth="1"/>
    <col min="1141" max="1141" width="62.7109375" style="153" customWidth="1"/>
    <col min="1142" max="1142" width="8.42578125" style="153" customWidth="1"/>
    <col min="1143" max="1143" width="7" style="153" bestFit="1" customWidth="1"/>
    <col min="1144" max="1144" width="11.28515625" style="153" bestFit="1" customWidth="1"/>
    <col min="1145" max="1145" width="8" style="153" bestFit="1" customWidth="1"/>
    <col min="1146" max="1146" width="11.28515625" style="153" bestFit="1" customWidth="1"/>
    <col min="1147" max="1147" width="7" style="153" bestFit="1" customWidth="1"/>
    <col min="1148" max="1148" width="11.28515625" style="153" bestFit="1" customWidth="1"/>
    <col min="1149" max="1395" width="9.140625" style="153"/>
    <col min="1396" max="1396" width="6.7109375" style="153" customWidth="1"/>
    <col min="1397" max="1397" width="62.7109375" style="153" customWidth="1"/>
    <col min="1398" max="1398" width="8.42578125" style="153" customWidth="1"/>
    <col min="1399" max="1399" width="7" style="153" bestFit="1" customWidth="1"/>
    <col min="1400" max="1400" width="11.28515625" style="153" bestFit="1" customWidth="1"/>
    <col min="1401" max="1401" width="8" style="153" bestFit="1" customWidth="1"/>
    <col min="1402" max="1402" width="11.28515625" style="153" bestFit="1" customWidth="1"/>
    <col min="1403" max="1403" width="7" style="153" bestFit="1" customWidth="1"/>
    <col min="1404" max="1404" width="11.28515625" style="153" bestFit="1" customWidth="1"/>
    <col min="1405" max="1651" width="9.140625" style="153"/>
    <col min="1652" max="1652" width="6.7109375" style="153" customWidth="1"/>
    <col min="1653" max="1653" width="62.7109375" style="153" customWidth="1"/>
    <col min="1654" max="1654" width="8.42578125" style="153" customWidth="1"/>
    <col min="1655" max="1655" width="7" style="153" bestFit="1" customWidth="1"/>
    <col min="1656" max="1656" width="11.28515625" style="153" bestFit="1" customWidth="1"/>
    <col min="1657" max="1657" width="8" style="153" bestFit="1" customWidth="1"/>
    <col min="1658" max="1658" width="11.28515625" style="153" bestFit="1" customWidth="1"/>
    <col min="1659" max="1659" width="7" style="153" bestFit="1" customWidth="1"/>
    <col min="1660" max="1660" width="11.28515625" style="153" bestFit="1" customWidth="1"/>
    <col min="1661" max="1907" width="9.140625" style="153"/>
    <col min="1908" max="1908" width="6.7109375" style="153" customWidth="1"/>
    <col min="1909" max="1909" width="62.7109375" style="153" customWidth="1"/>
    <col min="1910" max="1910" width="8.42578125" style="153" customWidth="1"/>
    <col min="1911" max="1911" width="7" style="153" bestFit="1" customWidth="1"/>
    <col min="1912" max="1912" width="11.28515625" style="153" bestFit="1" customWidth="1"/>
    <col min="1913" max="1913" width="8" style="153" bestFit="1" customWidth="1"/>
    <col min="1914" max="1914" width="11.28515625" style="153" bestFit="1" customWidth="1"/>
    <col min="1915" max="1915" width="7" style="153" bestFit="1" customWidth="1"/>
    <col min="1916" max="1916" width="11.28515625" style="153" bestFit="1" customWidth="1"/>
    <col min="1917" max="2163" width="9.140625" style="153"/>
    <col min="2164" max="2164" width="6.7109375" style="153" customWidth="1"/>
    <col min="2165" max="2165" width="62.7109375" style="153" customWidth="1"/>
    <col min="2166" max="2166" width="8.42578125" style="153" customWidth="1"/>
    <col min="2167" max="2167" width="7" style="153" bestFit="1" customWidth="1"/>
    <col min="2168" max="2168" width="11.28515625" style="153" bestFit="1" customWidth="1"/>
    <col min="2169" max="2169" width="8" style="153" bestFit="1" customWidth="1"/>
    <col min="2170" max="2170" width="11.28515625" style="153" bestFit="1" customWidth="1"/>
    <col min="2171" max="2171" width="7" style="153" bestFit="1" customWidth="1"/>
    <col min="2172" max="2172" width="11.28515625" style="153" bestFit="1" customWidth="1"/>
    <col min="2173" max="2419" width="9.140625" style="153"/>
    <col min="2420" max="2420" width="6.7109375" style="153" customWidth="1"/>
    <col min="2421" max="2421" width="62.7109375" style="153" customWidth="1"/>
    <col min="2422" max="2422" width="8.42578125" style="153" customWidth="1"/>
    <col min="2423" max="2423" width="7" style="153" bestFit="1" customWidth="1"/>
    <col min="2424" max="2424" width="11.28515625" style="153" bestFit="1" customWidth="1"/>
    <col min="2425" max="2425" width="8" style="153" bestFit="1" customWidth="1"/>
    <col min="2426" max="2426" width="11.28515625" style="153" bestFit="1" customWidth="1"/>
    <col min="2427" max="2427" width="7" style="153" bestFit="1" customWidth="1"/>
    <col min="2428" max="2428" width="11.28515625" style="153" bestFit="1" customWidth="1"/>
    <col min="2429" max="2675" width="9.140625" style="153"/>
    <col min="2676" max="2676" width="6.7109375" style="153" customWidth="1"/>
    <col min="2677" max="2677" width="62.7109375" style="153" customWidth="1"/>
    <col min="2678" max="2678" width="8.42578125" style="153" customWidth="1"/>
    <col min="2679" max="2679" width="7" style="153" bestFit="1" customWidth="1"/>
    <col min="2680" max="2680" width="11.28515625" style="153" bestFit="1" customWidth="1"/>
    <col min="2681" max="2681" width="8" style="153" bestFit="1" customWidth="1"/>
    <col min="2682" max="2682" width="11.28515625" style="153" bestFit="1" customWidth="1"/>
    <col min="2683" max="2683" width="7" style="153" bestFit="1" customWidth="1"/>
    <col min="2684" max="2684" width="11.28515625" style="153" bestFit="1" customWidth="1"/>
    <col min="2685" max="2931" width="9.140625" style="153"/>
    <col min="2932" max="2932" width="6.7109375" style="153" customWidth="1"/>
    <col min="2933" max="2933" width="62.7109375" style="153" customWidth="1"/>
    <col min="2934" max="2934" width="8.42578125" style="153" customWidth="1"/>
    <col min="2935" max="2935" width="7" style="153" bestFit="1" customWidth="1"/>
    <col min="2936" max="2936" width="11.28515625" style="153" bestFit="1" customWidth="1"/>
    <col min="2937" max="2937" width="8" style="153" bestFit="1" customWidth="1"/>
    <col min="2938" max="2938" width="11.28515625" style="153" bestFit="1" customWidth="1"/>
    <col min="2939" max="2939" width="7" style="153" bestFit="1" customWidth="1"/>
    <col min="2940" max="2940" width="11.28515625" style="153" bestFit="1" customWidth="1"/>
    <col min="2941" max="3187" width="9.140625" style="153"/>
    <col min="3188" max="3188" width="6.7109375" style="153" customWidth="1"/>
    <col min="3189" max="3189" width="62.7109375" style="153" customWidth="1"/>
    <col min="3190" max="3190" width="8.42578125" style="153" customWidth="1"/>
    <col min="3191" max="3191" width="7" style="153" bestFit="1" customWidth="1"/>
    <col min="3192" max="3192" width="11.28515625" style="153" bestFit="1" customWidth="1"/>
    <col min="3193" max="3193" width="8" style="153" bestFit="1" customWidth="1"/>
    <col min="3194" max="3194" width="11.28515625" style="153" bestFit="1" customWidth="1"/>
    <col min="3195" max="3195" width="7" style="153" bestFit="1" customWidth="1"/>
    <col min="3196" max="3196" width="11.28515625" style="153" bestFit="1" customWidth="1"/>
    <col min="3197" max="3443" width="9.140625" style="153"/>
    <col min="3444" max="3444" width="6.7109375" style="153" customWidth="1"/>
    <col min="3445" max="3445" width="62.7109375" style="153" customWidth="1"/>
    <col min="3446" max="3446" width="8.42578125" style="153" customWidth="1"/>
    <col min="3447" max="3447" width="7" style="153" bestFit="1" customWidth="1"/>
    <col min="3448" max="3448" width="11.28515625" style="153" bestFit="1" customWidth="1"/>
    <col min="3449" max="3449" width="8" style="153" bestFit="1" customWidth="1"/>
    <col min="3450" max="3450" width="11.28515625" style="153" bestFit="1" customWidth="1"/>
    <col min="3451" max="3451" width="7" style="153" bestFit="1" customWidth="1"/>
    <col min="3452" max="3452" width="11.28515625" style="153" bestFit="1" customWidth="1"/>
    <col min="3453" max="3699" width="9.140625" style="153"/>
    <col min="3700" max="3700" width="6.7109375" style="153" customWidth="1"/>
    <col min="3701" max="3701" width="62.7109375" style="153" customWidth="1"/>
    <col min="3702" max="3702" width="8.42578125" style="153" customWidth="1"/>
    <col min="3703" max="3703" width="7" style="153" bestFit="1" customWidth="1"/>
    <col min="3704" max="3704" width="11.28515625" style="153" bestFit="1" customWidth="1"/>
    <col min="3705" max="3705" width="8" style="153" bestFit="1" customWidth="1"/>
    <col min="3706" max="3706" width="11.28515625" style="153" bestFit="1" customWidth="1"/>
    <col min="3707" max="3707" width="7" style="153" bestFit="1" customWidth="1"/>
    <col min="3708" max="3708" width="11.28515625" style="153" bestFit="1" customWidth="1"/>
    <col min="3709" max="3955" width="9.140625" style="153"/>
    <col min="3956" max="3956" width="6.7109375" style="153" customWidth="1"/>
    <col min="3957" max="3957" width="62.7109375" style="153" customWidth="1"/>
    <col min="3958" max="3958" width="8.42578125" style="153" customWidth="1"/>
    <col min="3959" max="3959" width="7" style="153" bestFit="1" customWidth="1"/>
    <col min="3960" max="3960" width="11.28515625" style="153" bestFit="1" customWidth="1"/>
    <col min="3961" max="3961" width="8" style="153" bestFit="1" customWidth="1"/>
    <col min="3962" max="3962" width="11.28515625" style="153" bestFit="1" customWidth="1"/>
    <col min="3963" max="3963" width="7" style="153" bestFit="1" customWidth="1"/>
    <col min="3964" max="3964" width="11.28515625" style="153" bestFit="1" customWidth="1"/>
    <col min="3965" max="4211" width="9.140625" style="153"/>
    <col min="4212" max="4212" width="6.7109375" style="153" customWidth="1"/>
    <col min="4213" max="4213" width="62.7109375" style="153" customWidth="1"/>
    <col min="4214" max="4214" width="8.42578125" style="153" customWidth="1"/>
    <col min="4215" max="4215" width="7" style="153" bestFit="1" customWidth="1"/>
    <col min="4216" max="4216" width="11.28515625" style="153" bestFit="1" customWidth="1"/>
    <col min="4217" max="4217" width="8" style="153" bestFit="1" customWidth="1"/>
    <col min="4218" max="4218" width="11.28515625" style="153" bestFit="1" customWidth="1"/>
    <col min="4219" max="4219" width="7" style="153" bestFit="1" customWidth="1"/>
    <col min="4220" max="4220" width="11.28515625" style="153" bestFit="1" customWidth="1"/>
    <col min="4221" max="4467" width="9.140625" style="153"/>
    <col min="4468" max="4468" width="6.7109375" style="153" customWidth="1"/>
    <col min="4469" max="4469" width="62.7109375" style="153" customWidth="1"/>
    <col min="4470" max="4470" width="8.42578125" style="153" customWidth="1"/>
    <col min="4471" max="4471" width="7" style="153" bestFit="1" customWidth="1"/>
    <col min="4472" max="4472" width="11.28515625" style="153" bestFit="1" customWidth="1"/>
    <col min="4473" max="4473" width="8" style="153" bestFit="1" customWidth="1"/>
    <col min="4474" max="4474" width="11.28515625" style="153" bestFit="1" customWidth="1"/>
    <col min="4475" max="4475" width="7" style="153" bestFit="1" customWidth="1"/>
    <col min="4476" max="4476" width="11.28515625" style="153" bestFit="1" customWidth="1"/>
    <col min="4477" max="4723" width="9.140625" style="153"/>
    <col min="4724" max="4724" width="6.7109375" style="153" customWidth="1"/>
    <col min="4725" max="4725" width="62.7109375" style="153" customWidth="1"/>
    <col min="4726" max="4726" width="8.42578125" style="153" customWidth="1"/>
    <col min="4727" max="4727" width="7" style="153" bestFit="1" customWidth="1"/>
    <col min="4728" max="4728" width="11.28515625" style="153" bestFit="1" customWidth="1"/>
    <col min="4729" max="4729" width="8" style="153" bestFit="1" customWidth="1"/>
    <col min="4730" max="4730" width="11.28515625" style="153" bestFit="1" customWidth="1"/>
    <col min="4731" max="4731" width="7" style="153" bestFit="1" customWidth="1"/>
    <col min="4732" max="4732" width="11.28515625" style="153" bestFit="1" customWidth="1"/>
    <col min="4733" max="4979" width="9.140625" style="153"/>
    <col min="4980" max="4980" width="6.7109375" style="153" customWidth="1"/>
    <col min="4981" max="4981" width="62.7109375" style="153" customWidth="1"/>
    <col min="4982" max="4982" width="8.42578125" style="153" customWidth="1"/>
    <col min="4983" max="4983" width="7" style="153" bestFit="1" customWidth="1"/>
    <col min="4984" max="4984" width="11.28515625" style="153" bestFit="1" customWidth="1"/>
    <col min="4985" max="4985" width="8" style="153" bestFit="1" customWidth="1"/>
    <col min="4986" max="4986" width="11.28515625" style="153" bestFit="1" customWidth="1"/>
    <col min="4987" max="4987" width="7" style="153" bestFit="1" customWidth="1"/>
    <col min="4988" max="4988" width="11.28515625" style="153" bestFit="1" customWidth="1"/>
    <col min="4989" max="5235" width="9.140625" style="153"/>
    <col min="5236" max="5236" width="6.7109375" style="153" customWidth="1"/>
    <col min="5237" max="5237" width="62.7109375" style="153" customWidth="1"/>
    <col min="5238" max="5238" width="8.42578125" style="153" customWidth="1"/>
    <col min="5239" max="5239" width="7" style="153" bestFit="1" customWidth="1"/>
    <col min="5240" max="5240" width="11.28515625" style="153" bestFit="1" customWidth="1"/>
    <col min="5241" max="5241" width="8" style="153" bestFit="1" customWidth="1"/>
    <col min="5242" max="5242" width="11.28515625" style="153" bestFit="1" customWidth="1"/>
    <col min="5243" max="5243" width="7" style="153" bestFit="1" customWidth="1"/>
    <col min="5244" max="5244" width="11.28515625" style="153" bestFit="1" customWidth="1"/>
    <col min="5245" max="5491" width="9.140625" style="153"/>
    <col min="5492" max="5492" width="6.7109375" style="153" customWidth="1"/>
    <col min="5493" max="5493" width="62.7109375" style="153" customWidth="1"/>
    <col min="5494" max="5494" width="8.42578125" style="153" customWidth="1"/>
    <col min="5495" max="5495" width="7" style="153" bestFit="1" customWidth="1"/>
    <col min="5496" max="5496" width="11.28515625" style="153" bestFit="1" customWidth="1"/>
    <col min="5497" max="5497" width="8" style="153" bestFit="1" customWidth="1"/>
    <col min="5498" max="5498" width="11.28515625" style="153" bestFit="1" customWidth="1"/>
    <col min="5499" max="5499" width="7" style="153" bestFit="1" customWidth="1"/>
    <col min="5500" max="5500" width="11.28515625" style="153" bestFit="1" customWidth="1"/>
    <col min="5501" max="5747" width="9.140625" style="153"/>
    <col min="5748" max="5748" width="6.7109375" style="153" customWidth="1"/>
    <col min="5749" max="5749" width="62.7109375" style="153" customWidth="1"/>
    <col min="5750" max="5750" width="8.42578125" style="153" customWidth="1"/>
    <col min="5751" max="5751" width="7" style="153" bestFit="1" customWidth="1"/>
    <col min="5752" max="5752" width="11.28515625" style="153" bestFit="1" customWidth="1"/>
    <col min="5753" max="5753" width="8" style="153" bestFit="1" customWidth="1"/>
    <col min="5754" max="5754" width="11.28515625" style="153" bestFit="1" customWidth="1"/>
    <col min="5755" max="5755" width="7" style="153" bestFit="1" customWidth="1"/>
    <col min="5756" max="5756" width="11.28515625" style="153" bestFit="1" customWidth="1"/>
    <col min="5757" max="6003" width="9.140625" style="153"/>
    <col min="6004" max="6004" width="6.7109375" style="153" customWidth="1"/>
    <col min="6005" max="6005" width="62.7109375" style="153" customWidth="1"/>
    <col min="6006" max="6006" width="8.42578125" style="153" customWidth="1"/>
    <col min="6007" max="6007" width="7" style="153" bestFit="1" customWidth="1"/>
    <col min="6008" max="6008" width="11.28515625" style="153" bestFit="1" customWidth="1"/>
    <col min="6009" max="6009" width="8" style="153" bestFit="1" customWidth="1"/>
    <col min="6010" max="6010" width="11.28515625" style="153" bestFit="1" customWidth="1"/>
    <col min="6011" max="6011" width="7" style="153" bestFit="1" customWidth="1"/>
    <col min="6012" max="6012" width="11.28515625" style="153" bestFit="1" customWidth="1"/>
    <col min="6013" max="6259" width="9.140625" style="153"/>
    <col min="6260" max="6260" width="6.7109375" style="153" customWidth="1"/>
    <col min="6261" max="6261" width="62.7109375" style="153" customWidth="1"/>
    <col min="6262" max="6262" width="8.42578125" style="153" customWidth="1"/>
    <col min="6263" max="6263" width="7" style="153" bestFit="1" customWidth="1"/>
    <col min="6264" max="6264" width="11.28515625" style="153" bestFit="1" customWidth="1"/>
    <col min="6265" max="6265" width="8" style="153" bestFit="1" customWidth="1"/>
    <col min="6266" max="6266" width="11.28515625" style="153" bestFit="1" customWidth="1"/>
    <col min="6267" max="6267" width="7" style="153" bestFit="1" customWidth="1"/>
    <col min="6268" max="6268" width="11.28515625" style="153" bestFit="1" customWidth="1"/>
    <col min="6269" max="6515" width="9.140625" style="153"/>
    <col min="6516" max="6516" width="6.7109375" style="153" customWidth="1"/>
    <col min="6517" max="6517" width="62.7109375" style="153" customWidth="1"/>
    <col min="6518" max="6518" width="8.42578125" style="153" customWidth="1"/>
    <col min="6519" max="6519" width="7" style="153" bestFit="1" customWidth="1"/>
    <col min="6520" max="6520" width="11.28515625" style="153" bestFit="1" customWidth="1"/>
    <col min="6521" max="6521" width="8" style="153" bestFit="1" customWidth="1"/>
    <col min="6522" max="6522" width="11.28515625" style="153" bestFit="1" customWidth="1"/>
    <col min="6523" max="6523" width="7" style="153" bestFit="1" customWidth="1"/>
    <col min="6524" max="6524" width="11.28515625" style="153" bestFit="1" customWidth="1"/>
    <col min="6525" max="6771" width="9.140625" style="153"/>
    <col min="6772" max="6772" width="6.7109375" style="153" customWidth="1"/>
    <col min="6773" max="6773" width="62.7109375" style="153" customWidth="1"/>
    <col min="6774" max="6774" width="8.42578125" style="153" customWidth="1"/>
    <col min="6775" max="6775" width="7" style="153" bestFit="1" customWidth="1"/>
    <col min="6776" max="6776" width="11.28515625" style="153" bestFit="1" customWidth="1"/>
    <col min="6777" max="6777" width="8" style="153" bestFit="1" customWidth="1"/>
    <col min="6778" max="6778" width="11.28515625" style="153" bestFit="1" customWidth="1"/>
    <col min="6779" max="6779" width="7" style="153" bestFit="1" customWidth="1"/>
    <col min="6780" max="6780" width="11.28515625" style="153" bestFit="1" customWidth="1"/>
    <col min="6781" max="7027" width="9.140625" style="153"/>
    <col min="7028" max="7028" width="6.7109375" style="153" customWidth="1"/>
    <col min="7029" max="7029" width="62.7109375" style="153" customWidth="1"/>
    <col min="7030" max="7030" width="8.42578125" style="153" customWidth="1"/>
    <col min="7031" max="7031" width="7" style="153" bestFit="1" customWidth="1"/>
    <col min="7032" max="7032" width="11.28515625" style="153" bestFit="1" customWidth="1"/>
    <col min="7033" max="7033" width="8" style="153" bestFit="1" customWidth="1"/>
    <col min="7034" max="7034" width="11.28515625" style="153" bestFit="1" customWidth="1"/>
    <col min="7035" max="7035" width="7" style="153" bestFit="1" customWidth="1"/>
    <col min="7036" max="7036" width="11.28515625" style="153" bestFit="1" customWidth="1"/>
    <col min="7037" max="7283" width="9.140625" style="153"/>
    <col min="7284" max="7284" width="6.7109375" style="153" customWidth="1"/>
    <col min="7285" max="7285" width="62.7109375" style="153" customWidth="1"/>
    <col min="7286" max="7286" width="8.42578125" style="153" customWidth="1"/>
    <col min="7287" max="7287" width="7" style="153" bestFit="1" customWidth="1"/>
    <col min="7288" max="7288" width="11.28515625" style="153" bestFit="1" customWidth="1"/>
    <col min="7289" max="7289" width="8" style="153" bestFit="1" customWidth="1"/>
    <col min="7290" max="7290" width="11.28515625" style="153" bestFit="1" customWidth="1"/>
    <col min="7291" max="7291" width="7" style="153" bestFit="1" customWidth="1"/>
    <col min="7292" max="7292" width="11.28515625" style="153" bestFit="1" customWidth="1"/>
    <col min="7293" max="7539" width="9.140625" style="153"/>
    <col min="7540" max="7540" width="6.7109375" style="153" customWidth="1"/>
    <col min="7541" max="7541" width="62.7109375" style="153" customWidth="1"/>
    <col min="7542" max="7542" width="8.42578125" style="153" customWidth="1"/>
    <col min="7543" max="7543" width="7" style="153" bestFit="1" customWidth="1"/>
    <col min="7544" max="7544" width="11.28515625" style="153" bestFit="1" customWidth="1"/>
    <col min="7545" max="7545" width="8" style="153" bestFit="1" customWidth="1"/>
    <col min="7546" max="7546" width="11.28515625" style="153" bestFit="1" customWidth="1"/>
    <col min="7547" max="7547" width="7" style="153" bestFit="1" customWidth="1"/>
    <col min="7548" max="7548" width="11.28515625" style="153" bestFit="1" customWidth="1"/>
    <col min="7549" max="7795" width="9.140625" style="153"/>
    <col min="7796" max="7796" width="6.7109375" style="153" customWidth="1"/>
    <col min="7797" max="7797" width="62.7109375" style="153" customWidth="1"/>
    <col min="7798" max="7798" width="8.42578125" style="153" customWidth="1"/>
    <col min="7799" max="7799" width="7" style="153" bestFit="1" customWidth="1"/>
    <col min="7800" max="7800" width="11.28515625" style="153" bestFit="1" customWidth="1"/>
    <col min="7801" max="7801" width="8" style="153" bestFit="1" customWidth="1"/>
    <col min="7802" max="7802" width="11.28515625" style="153" bestFit="1" customWidth="1"/>
    <col min="7803" max="7803" width="7" style="153" bestFit="1" customWidth="1"/>
    <col min="7804" max="7804" width="11.28515625" style="153" bestFit="1" customWidth="1"/>
    <col min="7805" max="8051" width="9.140625" style="153"/>
    <col min="8052" max="8052" width="6.7109375" style="153" customWidth="1"/>
    <col min="8053" max="8053" width="62.7109375" style="153" customWidth="1"/>
    <col min="8054" max="8054" width="8.42578125" style="153" customWidth="1"/>
    <col min="8055" max="8055" width="7" style="153" bestFit="1" customWidth="1"/>
    <col min="8056" max="8056" width="11.28515625" style="153" bestFit="1" customWidth="1"/>
    <col min="8057" max="8057" width="8" style="153" bestFit="1" customWidth="1"/>
    <col min="8058" max="8058" width="11.28515625" style="153" bestFit="1" customWidth="1"/>
    <col min="8059" max="8059" width="7" style="153" bestFit="1" customWidth="1"/>
    <col min="8060" max="8060" width="11.28515625" style="153" bestFit="1" customWidth="1"/>
    <col min="8061" max="8307" width="9.140625" style="153"/>
    <col min="8308" max="8308" width="6.7109375" style="153" customWidth="1"/>
    <col min="8309" max="8309" width="62.7109375" style="153" customWidth="1"/>
    <col min="8310" max="8310" width="8.42578125" style="153" customWidth="1"/>
    <col min="8311" max="8311" width="7" style="153" bestFit="1" customWidth="1"/>
    <col min="8312" max="8312" width="11.28515625" style="153" bestFit="1" customWidth="1"/>
    <col min="8313" max="8313" width="8" style="153" bestFit="1" customWidth="1"/>
    <col min="8314" max="8314" width="11.28515625" style="153" bestFit="1" customWidth="1"/>
    <col min="8315" max="8315" width="7" style="153" bestFit="1" customWidth="1"/>
    <col min="8316" max="8316" width="11.28515625" style="153" bestFit="1" customWidth="1"/>
    <col min="8317" max="8563" width="9.140625" style="153"/>
    <col min="8564" max="8564" width="6.7109375" style="153" customWidth="1"/>
    <col min="8565" max="8565" width="62.7109375" style="153" customWidth="1"/>
    <col min="8566" max="8566" width="8.42578125" style="153" customWidth="1"/>
    <col min="8567" max="8567" width="7" style="153" bestFit="1" customWidth="1"/>
    <col min="8568" max="8568" width="11.28515625" style="153" bestFit="1" customWidth="1"/>
    <col min="8569" max="8569" width="8" style="153" bestFit="1" customWidth="1"/>
    <col min="8570" max="8570" width="11.28515625" style="153" bestFit="1" customWidth="1"/>
    <col min="8571" max="8571" width="7" style="153" bestFit="1" customWidth="1"/>
    <col min="8572" max="8572" width="11.28515625" style="153" bestFit="1" customWidth="1"/>
    <col min="8573" max="8819" width="9.140625" style="153"/>
    <col min="8820" max="8820" width="6.7109375" style="153" customWidth="1"/>
    <col min="8821" max="8821" width="62.7109375" style="153" customWidth="1"/>
    <col min="8822" max="8822" width="8.42578125" style="153" customWidth="1"/>
    <col min="8823" max="8823" width="7" style="153" bestFit="1" customWidth="1"/>
    <col min="8824" max="8824" width="11.28515625" style="153" bestFit="1" customWidth="1"/>
    <col min="8825" max="8825" width="8" style="153" bestFit="1" customWidth="1"/>
    <col min="8826" max="8826" width="11.28515625" style="153" bestFit="1" customWidth="1"/>
    <col min="8827" max="8827" width="7" style="153" bestFit="1" customWidth="1"/>
    <col min="8828" max="8828" width="11.28515625" style="153" bestFit="1" customWidth="1"/>
    <col min="8829" max="9075" width="9.140625" style="153"/>
    <col min="9076" max="9076" width="6.7109375" style="153" customWidth="1"/>
    <col min="9077" max="9077" width="62.7109375" style="153" customWidth="1"/>
    <col min="9078" max="9078" width="8.42578125" style="153" customWidth="1"/>
    <col min="9079" max="9079" width="7" style="153" bestFit="1" customWidth="1"/>
    <col min="9080" max="9080" width="11.28515625" style="153" bestFit="1" customWidth="1"/>
    <col min="9081" max="9081" width="8" style="153" bestFit="1" customWidth="1"/>
    <col min="9082" max="9082" width="11.28515625" style="153" bestFit="1" customWidth="1"/>
    <col min="9083" max="9083" width="7" style="153" bestFit="1" customWidth="1"/>
    <col min="9084" max="9084" width="11.28515625" style="153" bestFit="1" customWidth="1"/>
    <col min="9085" max="9331" width="9.140625" style="153"/>
    <col min="9332" max="9332" width="6.7109375" style="153" customWidth="1"/>
    <col min="9333" max="9333" width="62.7109375" style="153" customWidth="1"/>
    <col min="9334" max="9334" width="8.42578125" style="153" customWidth="1"/>
    <col min="9335" max="9335" width="7" style="153" bestFit="1" customWidth="1"/>
    <col min="9336" max="9336" width="11.28515625" style="153" bestFit="1" customWidth="1"/>
    <col min="9337" max="9337" width="8" style="153" bestFit="1" customWidth="1"/>
    <col min="9338" max="9338" width="11.28515625" style="153" bestFit="1" customWidth="1"/>
    <col min="9339" max="9339" width="7" style="153" bestFit="1" customWidth="1"/>
    <col min="9340" max="9340" width="11.28515625" style="153" bestFit="1" customWidth="1"/>
    <col min="9341" max="9587" width="9.140625" style="153"/>
    <col min="9588" max="9588" width="6.7109375" style="153" customWidth="1"/>
    <col min="9589" max="9589" width="62.7109375" style="153" customWidth="1"/>
    <col min="9590" max="9590" width="8.42578125" style="153" customWidth="1"/>
    <col min="9591" max="9591" width="7" style="153" bestFit="1" customWidth="1"/>
    <col min="9592" max="9592" width="11.28515625" style="153" bestFit="1" customWidth="1"/>
    <col min="9593" max="9593" width="8" style="153" bestFit="1" customWidth="1"/>
    <col min="9594" max="9594" width="11.28515625" style="153" bestFit="1" customWidth="1"/>
    <col min="9595" max="9595" width="7" style="153" bestFit="1" customWidth="1"/>
    <col min="9596" max="9596" width="11.28515625" style="153" bestFit="1" customWidth="1"/>
    <col min="9597" max="9843" width="9.140625" style="153"/>
    <col min="9844" max="9844" width="6.7109375" style="153" customWidth="1"/>
    <col min="9845" max="9845" width="62.7109375" style="153" customWidth="1"/>
    <col min="9846" max="9846" width="8.42578125" style="153" customWidth="1"/>
    <col min="9847" max="9847" width="7" style="153" bestFit="1" customWidth="1"/>
    <col min="9848" max="9848" width="11.28515625" style="153" bestFit="1" customWidth="1"/>
    <col min="9849" max="9849" width="8" style="153" bestFit="1" customWidth="1"/>
    <col min="9850" max="9850" width="11.28515625" style="153" bestFit="1" customWidth="1"/>
    <col min="9851" max="9851" width="7" style="153" bestFit="1" customWidth="1"/>
    <col min="9852" max="9852" width="11.28515625" style="153" bestFit="1" customWidth="1"/>
    <col min="9853" max="10099" width="9.140625" style="153"/>
    <col min="10100" max="10100" width="6.7109375" style="153" customWidth="1"/>
    <col min="10101" max="10101" width="62.7109375" style="153" customWidth="1"/>
    <col min="10102" max="10102" width="8.42578125" style="153" customWidth="1"/>
    <col min="10103" max="10103" width="7" style="153" bestFit="1" customWidth="1"/>
    <col min="10104" max="10104" width="11.28515625" style="153" bestFit="1" customWidth="1"/>
    <col min="10105" max="10105" width="8" style="153" bestFit="1" customWidth="1"/>
    <col min="10106" max="10106" width="11.28515625" style="153" bestFit="1" customWidth="1"/>
    <col min="10107" max="10107" width="7" style="153" bestFit="1" customWidth="1"/>
    <col min="10108" max="10108" width="11.28515625" style="153" bestFit="1" customWidth="1"/>
    <col min="10109" max="10355" width="9.140625" style="153"/>
    <col min="10356" max="10356" width="6.7109375" style="153" customWidth="1"/>
    <col min="10357" max="10357" width="62.7109375" style="153" customWidth="1"/>
    <col min="10358" max="10358" width="8.42578125" style="153" customWidth="1"/>
    <col min="10359" max="10359" width="7" style="153" bestFit="1" customWidth="1"/>
    <col min="10360" max="10360" width="11.28515625" style="153" bestFit="1" customWidth="1"/>
    <col min="10361" max="10361" width="8" style="153" bestFit="1" customWidth="1"/>
    <col min="10362" max="10362" width="11.28515625" style="153" bestFit="1" customWidth="1"/>
    <col min="10363" max="10363" width="7" style="153" bestFit="1" customWidth="1"/>
    <col min="10364" max="10364" width="11.28515625" style="153" bestFit="1" customWidth="1"/>
    <col min="10365" max="10611" width="9.140625" style="153"/>
    <col min="10612" max="10612" width="6.7109375" style="153" customWidth="1"/>
    <col min="10613" max="10613" width="62.7109375" style="153" customWidth="1"/>
    <col min="10614" max="10614" width="8.42578125" style="153" customWidth="1"/>
    <col min="10615" max="10615" width="7" style="153" bestFit="1" customWidth="1"/>
    <col min="10616" max="10616" width="11.28515625" style="153" bestFit="1" customWidth="1"/>
    <col min="10617" max="10617" width="8" style="153" bestFit="1" customWidth="1"/>
    <col min="10618" max="10618" width="11.28515625" style="153" bestFit="1" customWidth="1"/>
    <col min="10619" max="10619" width="7" style="153" bestFit="1" customWidth="1"/>
    <col min="10620" max="10620" width="11.28515625" style="153" bestFit="1" customWidth="1"/>
    <col min="10621" max="10867" width="9.140625" style="153"/>
    <col min="10868" max="10868" width="6.7109375" style="153" customWidth="1"/>
    <col min="10869" max="10869" width="62.7109375" style="153" customWidth="1"/>
    <col min="10870" max="10870" width="8.42578125" style="153" customWidth="1"/>
    <col min="10871" max="10871" width="7" style="153" bestFit="1" customWidth="1"/>
    <col min="10872" max="10872" width="11.28515625" style="153" bestFit="1" customWidth="1"/>
    <col min="10873" max="10873" width="8" style="153" bestFit="1" customWidth="1"/>
    <col min="10874" max="10874" width="11.28515625" style="153" bestFit="1" customWidth="1"/>
    <col min="10875" max="10875" width="7" style="153" bestFit="1" customWidth="1"/>
    <col min="10876" max="10876" width="11.28515625" style="153" bestFit="1" customWidth="1"/>
    <col min="10877" max="11123" width="9.140625" style="153"/>
    <col min="11124" max="11124" width="6.7109375" style="153" customWidth="1"/>
    <col min="11125" max="11125" width="62.7109375" style="153" customWidth="1"/>
    <col min="11126" max="11126" width="8.42578125" style="153" customWidth="1"/>
    <col min="11127" max="11127" width="7" style="153" bestFit="1" customWidth="1"/>
    <col min="11128" max="11128" width="11.28515625" style="153" bestFit="1" customWidth="1"/>
    <col min="11129" max="11129" width="8" style="153" bestFit="1" customWidth="1"/>
    <col min="11130" max="11130" width="11.28515625" style="153" bestFit="1" customWidth="1"/>
    <col min="11131" max="11131" width="7" style="153" bestFit="1" customWidth="1"/>
    <col min="11132" max="11132" width="11.28515625" style="153" bestFit="1" customWidth="1"/>
    <col min="11133" max="11379" width="9.140625" style="153"/>
    <col min="11380" max="11380" width="6.7109375" style="153" customWidth="1"/>
    <col min="11381" max="11381" width="62.7109375" style="153" customWidth="1"/>
    <col min="11382" max="11382" width="8.42578125" style="153" customWidth="1"/>
    <col min="11383" max="11383" width="7" style="153" bestFit="1" customWidth="1"/>
    <col min="11384" max="11384" width="11.28515625" style="153" bestFit="1" customWidth="1"/>
    <col min="11385" max="11385" width="8" style="153" bestFit="1" customWidth="1"/>
    <col min="11386" max="11386" width="11.28515625" style="153" bestFit="1" customWidth="1"/>
    <col min="11387" max="11387" width="7" style="153" bestFit="1" customWidth="1"/>
    <col min="11388" max="11388" width="11.28515625" style="153" bestFit="1" customWidth="1"/>
    <col min="11389" max="11635" width="9.140625" style="153"/>
    <col min="11636" max="11636" width="6.7109375" style="153" customWidth="1"/>
    <col min="11637" max="11637" width="62.7109375" style="153" customWidth="1"/>
    <col min="11638" max="11638" width="8.42578125" style="153" customWidth="1"/>
    <col min="11639" max="11639" width="7" style="153" bestFit="1" customWidth="1"/>
    <col min="11640" max="11640" width="11.28515625" style="153" bestFit="1" customWidth="1"/>
    <col min="11641" max="11641" width="8" style="153" bestFit="1" customWidth="1"/>
    <col min="11642" max="11642" width="11.28515625" style="153" bestFit="1" customWidth="1"/>
    <col min="11643" max="11643" width="7" style="153" bestFit="1" customWidth="1"/>
    <col min="11644" max="11644" width="11.28515625" style="153" bestFit="1" customWidth="1"/>
    <col min="11645" max="11891" width="9.140625" style="153"/>
    <col min="11892" max="11892" width="6.7109375" style="153" customWidth="1"/>
    <col min="11893" max="11893" width="62.7109375" style="153" customWidth="1"/>
    <col min="11894" max="11894" width="8.42578125" style="153" customWidth="1"/>
    <col min="11895" max="11895" width="7" style="153" bestFit="1" customWidth="1"/>
    <col min="11896" max="11896" width="11.28515625" style="153" bestFit="1" customWidth="1"/>
    <col min="11897" max="11897" width="8" style="153" bestFit="1" customWidth="1"/>
    <col min="11898" max="11898" width="11.28515625" style="153" bestFit="1" customWidth="1"/>
    <col min="11899" max="11899" width="7" style="153" bestFit="1" customWidth="1"/>
    <col min="11900" max="11900" width="11.28515625" style="153" bestFit="1" customWidth="1"/>
    <col min="11901" max="12147" width="9.140625" style="153"/>
    <col min="12148" max="12148" width="6.7109375" style="153" customWidth="1"/>
    <col min="12149" max="12149" width="62.7109375" style="153" customWidth="1"/>
    <col min="12150" max="12150" width="8.42578125" style="153" customWidth="1"/>
    <col min="12151" max="12151" width="7" style="153" bestFit="1" customWidth="1"/>
    <col min="12152" max="12152" width="11.28515625" style="153" bestFit="1" customWidth="1"/>
    <col min="12153" max="12153" width="8" style="153" bestFit="1" customWidth="1"/>
    <col min="12154" max="12154" width="11.28515625" style="153" bestFit="1" customWidth="1"/>
    <col min="12155" max="12155" width="7" style="153" bestFit="1" customWidth="1"/>
    <col min="12156" max="12156" width="11.28515625" style="153" bestFit="1" customWidth="1"/>
    <col min="12157" max="12403" width="9.140625" style="153"/>
    <col min="12404" max="12404" width="6.7109375" style="153" customWidth="1"/>
    <col min="12405" max="12405" width="62.7109375" style="153" customWidth="1"/>
    <col min="12406" max="12406" width="8.42578125" style="153" customWidth="1"/>
    <col min="12407" max="12407" width="7" style="153" bestFit="1" customWidth="1"/>
    <col min="12408" max="12408" width="11.28515625" style="153" bestFit="1" customWidth="1"/>
    <col min="12409" max="12409" width="8" style="153" bestFit="1" customWidth="1"/>
    <col min="12410" max="12410" width="11.28515625" style="153" bestFit="1" customWidth="1"/>
    <col min="12411" max="12411" width="7" style="153" bestFit="1" customWidth="1"/>
    <col min="12412" max="12412" width="11.28515625" style="153" bestFit="1" customWidth="1"/>
    <col min="12413" max="12659" width="9.140625" style="153"/>
    <col min="12660" max="12660" width="6.7109375" style="153" customWidth="1"/>
    <col min="12661" max="12661" width="62.7109375" style="153" customWidth="1"/>
    <col min="12662" max="12662" width="8.42578125" style="153" customWidth="1"/>
    <col min="12663" max="12663" width="7" style="153" bestFit="1" customWidth="1"/>
    <col min="12664" max="12664" width="11.28515625" style="153" bestFit="1" customWidth="1"/>
    <col min="12665" max="12665" width="8" style="153" bestFit="1" customWidth="1"/>
    <col min="12666" max="12666" width="11.28515625" style="153" bestFit="1" customWidth="1"/>
    <col min="12667" max="12667" width="7" style="153" bestFit="1" customWidth="1"/>
    <col min="12668" max="12668" width="11.28515625" style="153" bestFit="1" customWidth="1"/>
    <col min="12669" max="12915" width="9.140625" style="153"/>
    <col min="12916" max="12916" width="6.7109375" style="153" customWidth="1"/>
    <col min="12917" max="12917" width="62.7109375" style="153" customWidth="1"/>
    <col min="12918" max="12918" width="8.42578125" style="153" customWidth="1"/>
    <col min="12919" max="12919" width="7" style="153" bestFit="1" customWidth="1"/>
    <col min="12920" max="12920" width="11.28515625" style="153" bestFit="1" customWidth="1"/>
    <col min="12921" max="12921" width="8" style="153" bestFit="1" customWidth="1"/>
    <col min="12922" max="12922" width="11.28515625" style="153" bestFit="1" customWidth="1"/>
    <col min="12923" max="12923" width="7" style="153" bestFit="1" customWidth="1"/>
    <col min="12924" max="12924" width="11.28515625" style="153" bestFit="1" customWidth="1"/>
    <col min="12925" max="13171" width="9.140625" style="153"/>
    <col min="13172" max="13172" width="6.7109375" style="153" customWidth="1"/>
    <col min="13173" max="13173" width="62.7109375" style="153" customWidth="1"/>
    <col min="13174" max="13174" width="8.42578125" style="153" customWidth="1"/>
    <col min="13175" max="13175" width="7" style="153" bestFit="1" customWidth="1"/>
    <col min="13176" max="13176" width="11.28515625" style="153" bestFit="1" customWidth="1"/>
    <col min="13177" max="13177" width="8" style="153" bestFit="1" customWidth="1"/>
    <col min="13178" max="13178" width="11.28515625" style="153" bestFit="1" customWidth="1"/>
    <col min="13179" max="13179" width="7" style="153" bestFit="1" customWidth="1"/>
    <col min="13180" max="13180" width="11.28515625" style="153" bestFit="1" customWidth="1"/>
    <col min="13181" max="13427" width="9.140625" style="153"/>
    <col min="13428" max="13428" width="6.7109375" style="153" customWidth="1"/>
    <col min="13429" max="13429" width="62.7109375" style="153" customWidth="1"/>
    <col min="13430" max="13430" width="8.42578125" style="153" customWidth="1"/>
    <col min="13431" max="13431" width="7" style="153" bestFit="1" customWidth="1"/>
    <col min="13432" max="13432" width="11.28515625" style="153" bestFit="1" customWidth="1"/>
    <col min="13433" max="13433" width="8" style="153" bestFit="1" customWidth="1"/>
    <col min="13434" max="13434" width="11.28515625" style="153" bestFit="1" customWidth="1"/>
    <col min="13435" max="13435" width="7" style="153" bestFit="1" customWidth="1"/>
    <col min="13436" max="13436" width="11.28515625" style="153" bestFit="1" customWidth="1"/>
    <col min="13437" max="13683" width="9.140625" style="153"/>
    <col min="13684" max="13684" width="6.7109375" style="153" customWidth="1"/>
    <col min="13685" max="13685" width="62.7109375" style="153" customWidth="1"/>
    <col min="13686" max="13686" width="8.42578125" style="153" customWidth="1"/>
    <col min="13687" max="13687" width="7" style="153" bestFit="1" customWidth="1"/>
    <col min="13688" max="13688" width="11.28515625" style="153" bestFit="1" customWidth="1"/>
    <col min="13689" max="13689" width="8" style="153" bestFit="1" customWidth="1"/>
    <col min="13690" max="13690" width="11.28515625" style="153" bestFit="1" customWidth="1"/>
    <col min="13691" max="13691" width="7" style="153" bestFit="1" customWidth="1"/>
    <col min="13692" max="13692" width="11.28515625" style="153" bestFit="1" customWidth="1"/>
    <col min="13693" max="13939" width="9.140625" style="153"/>
    <col min="13940" max="13940" width="6.7109375" style="153" customWidth="1"/>
    <col min="13941" max="13941" width="62.7109375" style="153" customWidth="1"/>
    <col min="13942" max="13942" width="8.42578125" style="153" customWidth="1"/>
    <col min="13943" max="13943" width="7" style="153" bestFit="1" customWidth="1"/>
    <col min="13944" max="13944" width="11.28515625" style="153" bestFit="1" customWidth="1"/>
    <col min="13945" max="13945" width="8" style="153" bestFit="1" customWidth="1"/>
    <col min="13946" max="13946" width="11.28515625" style="153" bestFit="1" customWidth="1"/>
    <col min="13947" max="13947" width="7" style="153" bestFit="1" customWidth="1"/>
    <col min="13948" max="13948" width="11.28515625" style="153" bestFit="1" customWidth="1"/>
    <col min="13949" max="14195" width="9.140625" style="153"/>
    <col min="14196" max="14196" width="6.7109375" style="153" customWidth="1"/>
    <col min="14197" max="14197" width="62.7109375" style="153" customWidth="1"/>
    <col min="14198" max="14198" width="8.42578125" style="153" customWidth="1"/>
    <col min="14199" max="14199" width="7" style="153" bestFit="1" customWidth="1"/>
    <col min="14200" max="14200" width="11.28515625" style="153" bestFit="1" customWidth="1"/>
    <col min="14201" max="14201" width="8" style="153" bestFit="1" customWidth="1"/>
    <col min="14202" max="14202" width="11.28515625" style="153" bestFit="1" customWidth="1"/>
    <col min="14203" max="14203" width="7" style="153" bestFit="1" customWidth="1"/>
    <col min="14204" max="14204" width="11.28515625" style="153" bestFit="1" customWidth="1"/>
    <col min="14205" max="14451" width="9.140625" style="153"/>
    <col min="14452" max="14452" width="6.7109375" style="153" customWidth="1"/>
    <col min="14453" max="14453" width="62.7109375" style="153" customWidth="1"/>
    <col min="14454" max="14454" width="8.42578125" style="153" customWidth="1"/>
    <col min="14455" max="14455" width="7" style="153" bestFit="1" customWidth="1"/>
    <col min="14456" max="14456" width="11.28515625" style="153" bestFit="1" customWidth="1"/>
    <col min="14457" max="14457" width="8" style="153" bestFit="1" customWidth="1"/>
    <col min="14458" max="14458" width="11.28515625" style="153" bestFit="1" customWidth="1"/>
    <col min="14459" max="14459" width="7" style="153" bestFit="1" customWidth="1"/>
    <col min="14460" max="14460" width="11.28515625" style="153" bestFit="1" customWidth="1"/>
    <col min="14461" max="14707" width="9.140625" style="153"/>
    <col min="14708" max="14708" width="6.7109375" style="153" customWidth="1"/>
    <col min="14709" max="14709" width="62.7109375" style="153" customWidth="1"/>
    <col min="14710" max="14710" width="8.42578125" style="153" customWidth="1"/>
    <col min="14711" max="14711" width="7" style="153" bestFit="1" customWidth="1"/>
    <col min="14712" max="14712" width="11.28515625" style="153" bestFit="1" customWidth="1"/>
    <col min="14713" max="14713" width="8" style="153" bestFit="1" customWidth="1"/>
    <col min="14714" max="14714" width="11.28515625" style="153" bestFit="1" customWidth="1"/>
    <col min="14715" max="14715" width="7" style="153" bestFit="1" customWidth="1"/>
    <col min="14716" max="14716" width="11.28515625" style="153" bestFit="1" customWidth="1"/>
    <col min="14717" max="14963" width="9.140625" style="153"/>
    <col min="14964" max="14964" width="6.7109375" style="153" customWidth="1"/>
    <col min="14965" max="14965" width="62.7109375" style="153" customWidth="1"/>
    <col min="14966" max="14966" width="8.42578125" style="153" customWidth="1"/>
    <col min="14967" max="14967" width="7" style="153" bestFit="1" customWidth="1"/>
    <col min="14968" max="14968" width="11.28515625" style="153" bestFit="1" customWidth="1"/>
    <col min="14969" max="14969" width="8" style="153" bestFit="1" customWidth="1"/>
    <col min="14970" max="14970" width="11.28515625" style="153" bestFit="1" customWidth="1"/>
    <col min="14971" max="14971" width="7" style="153" bestFit="1" customWidth="1"/>
    <col min="14972" max="14972" width="11.28515625" style="153" bestFit="1" customWidth="1"/>
    <col min="14973" max="15219" width="9.140625" style="153"/>
    <col min="15220" max="15220" width="6.7109375" style="153" customWidth="1"/>
    <col min="15221" max="15221" width="62.7109375" style="153" customWidth="1"/>
    <col min="15222" max="15222" width="8.42578125" style="153" customWidth="1"/>
    <col min="15223" max="15223" width="7" style="153" bestFit="1" customWidth="1"/>
    <col min="15224" max="15224" width="11.28515625" style="153" bestFit="1" customWidth="1"/>
    <col min="15225" max="15225" width="8" style="153" bestFit="1" customWidth="1"/>
    <col min="15226" max="15226" width="11.28515625" style="153" bestFit="1" customWidth="1"/>
    <col min="15227" max="15227" width="7" style="153" bestFit="1" customWidth="1"/>
    <col min="15228" max="15228" width="11.28515625" style="153" bestFit="1" customWidth="1"/>
    <col min="15229" max="15475" width="9.140625" style="153"/>
    <col min="15476" max="15476" width="6.7109375" style="153" customWidth="1"/>
    <col min="15477" max="15477" width="62.7109375" style="153" customWidth="1"/>
    <col min="15478" max="15478" width="8.42578125" style="153" customWidth="1"/>
    <col min="15479" max="15479" width="7" style="153" bestFit="1" customWidth="1"/>
    <col min="15480" max="15480" width="11.28515625" style="153" bestFit="1" customWidth="1"/>
    <col min="15481" max="15481" width="8" style="153" bestFit="1" customWidth="1"/>
    <col min="15482" max="15482" width="11.28515625" style="153" bestFit="1" customWidth="1"/>
    <col min="15483" max="15483" width="7" style="153" bestFit="1" customWidth="1"/>
    <col min="15484" max="15484" width="11.28515625" style="153" bestFit="1" customWidth="1"/>
    <col min="15485" max="15731" width="9.140625" style="153"/>
    <col min="15732" max="15732" width="6.7109375" style="153" customWidth="1"/>
    <col min="15733" max="15733" width="62.7109375" style="153" customWidth="1"/>
    <col min="15734" max="15734" width="8.42578125" style="153" customWidth="1"/>
    <col min="15735" max="15735" width="7" style="153" bestFit="1" customWidth="1"/>
    <col min="15736" max="15736" width="11.28515625" style="153" bestFit="1" customWidth="1"/>
    <col min="15737" max="15737" width="8" style="153" bestFit="1" customWidth="1"/>
    <col min="15738" max="15738" width="11.28515625" style="153" bestFit="1" customWidth="1"/>
    <col min="15739" max="15739" width="7" style="153" bestFit="1" customWidth="1"/>
    <col min="15740" max="15740" width="11.28515625" style="153" bestFit="1" customWidth="1"/>
    <col min="15741" max="15987" width="9.140625" style="153"/>
    <col min="15988" max="15988" width="6.7109375" style="153" customWidth="1"/>
    <col min="15989" max="15989" width="62.7109375" style="153" customWidth="1"/>
    <col min="15990" max="15990" width="8.42578125" style="153" customWidth="1"/>
    <col min="15991" max="15991" width="7" style="153" bestFit="1" customWidth="1"/>
    <col min="15992" max="15992" width="11.28515625" style="153" bestFit="1" customWidth="1"/>
    <col min="15993" max="15993" width="8" style="153" bestFit="1" customWidth="1"/>
    <col min="15994" max="15994" width="11.28515625" style="153" bestFit="1" customWidth="1"/>
    <col min="15995" max="15995" width="7" style="153" bestFit="1" customWidth="1"/>
    <col min="15996" max="15996" width="11.28515625" style="153" bestFit="1" customWidth="1"/>
    <col min="15997" max="16384" width="9.140625" style="153"/>
  </cols>
  <sheetData>
    <row r="7" spans="1:13" s="149" customFormat="1" ht="31.5" customHeight="1" x14ac:dyDescent="0.35">
      <c r="A7" s="253" t="s">
        <v>133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</row>
    <row r="8" spans="1:13" ht="14.25" customHeight="1" x14ac:dyDescent="0.3">
      <c r="A8" s="150"/>
      <c r="B8" s="151"/>
      <c r="C8" s="152"/>
      <c r="K8" s="252" t="s">
        <v>0</v>
      </c>
      <c r="L8" s="252"/>
      <c r="M8" s="252"/>
    </row>
    <row r="9" spans="1:13" s="48" customFormat="1" ht="24.75" customHeight="1" x14ac:dyDescent="0.25">
      <c r="A9" s="254" t="s">
        <v>1</v>
      </c>
      <c r="B9" s="248" t="s">
        <v>2</v>
      </c>
      <c r="C9" s="248" t="s">
        <v>3</v>
      </c>
      <c r="D9" s="243" t="s">
        <v>20</v>
      </c>
      <c r="E9" s="244"/>
      <c r="F9" s="244"/>
      <c r="G9" s="244"/>
      <c r="H9" s="244"/>
      <c r="I9" s="244"/>
      <c r="J9" s="244"/>
      <c r="K9" s="244"/>
      <c r="L9" s="244"/>
      <c r="M9" s="245"/>
    </row>
    <row r="10" spans="1:13" ht="23.25" customHeight="1" x14ac:dyDescent="0.3">
      <c r="A10" s="254"/>
      <c r="B10" s="248"/>
      <c r="C10" s="248"/>
      <c r="D10" s="243" t="s">
        <v>46</v>
      </c>
      <c r="E10" s="245"/>
      <c r="F10" s="243" t="s">
        <v>47</v>
      </c>
      <c r="G10" s="245"/>
      <c r="H10" s="243" t="s">
        <v>48</v>
      </c>
      <c r="I10" s="245"/>
      <c r="J10" s="243" t="s">
        <v>168</v>
      </c>
      <c r="K10" s="245"/>
      <c r="L10" s="248" t="s">
        <v>189</v>
      </c>
      <c r="M10" s="248"/>
    </row>
    <row r="11" spans="1:13" ht="20.25" customHeight="1" x14ac:dyDescent="0.3">
      <c r="A11" s="254"/>
      <c r="B11" s="248"/>
      <c r="C11" s="248"/>
      <c r="D11" s="54" t="s">
        <v>4</v>
      </c>
      <c r="E11" s="119" t="s">
        <v>5</v>
      </c>
      <c r="F11" s="54" t="s">
        <v>4</v>
      </c>
      <c r="G11" s="119" t="s">
        <v>5</v>
      </c>
      <c r="H11" s="54" t="s">
        <v>4</v>
      </c>
      <c r="I11" s="119" t="s">
        <v>5</v>
      </c>
      <c r="J11" s="54" t="s">
        <v>4</v>
      </c>
      <c r="K11" s="119" t="s">
        <v>5</v>
      </c>
      <c r="L11" s="54" t="s">
        <v>4</v>
      </c>
      <c r="M11" s="119" t="s">
        <v>5</v>
      </c>
    </row>
    <row r="12" spans="1:13" s="154" customFormat="1" ht="15" customHeight="1" x14ac:dyDescent="0.25">
      <c r="A12" s="53">
        <v>1</v>
      </c>
      <c r="B12" s="52">
        <v>2</v>
      </c>
      <c r="C12" s="53">
        <v>3</v>
      </c>
      <c r="D12" s="52" t="s">
        <v>13</v>
      </c>
      <c r="E12" s="53" t="s">
        <v>39</v>
      </c>
      <c r="F12" s="52" t="s">
        <v>40</v>
      </c>
      <c r="G12" s="53" t="s">
        <v>41</v>
      </c>
      <c r="H12" s="52" t="s">
        <v>35</v>
      </c>
      <c r="I12" s="53" t="s">
        <v>36</v>
      </c>
      <c r="J12" s="52" t="s">
        <v>42</v>
      </c>
      <c r="K12" s="53" t="s">
        <v>43</v>
      </c>
      <c r="L12" s="52" t="s">
        <v>38</v>
      </c>
      <c r="M12" s="53" t="s">
        <v>44</v>
      </c>
    </row>
    <row r="13" spans="1:13" ht="38.25" customHeight="1" x14ac:dyDescent="0.3">
      <c r="A13" s="155" t="s">
        <v>6</v>
      </c>
      <c r="B13" s="156" t="s">
        <v>14</v>
      </c>
      <c r="C13" s="56"/>
      <c r="D13" s="157">
        <v>34</v>
      </c>
      <c r="E13" s="158">
        <f>E14</f>
        <v>174.39999999999998</v>
      </c>
      <c r="F13" s="157">
        <f t="shared" ref="F13:M13" si="0">F14</f>
        <v>32</v>
      </c>
      <c r="G13" s="158">
        <f t="shared" si="0"/>
        <v>204.5</v>
      </c>
      <c r="H13" s="157">
        <f t="shared" si="0"/>
        <v>29</v>
      </c>
      <c r="I13" s="158">
        <f t="shared" si="0"/>
        <v>168.5</v>
      </c>
      <c r="J13" s="157">
        <f t="shared" si="0"/>
        <v>15</v>
      </c>
      <c r="K13" s="158">
        <f t="shared" si="0"/>
        <v>15.577</v>
      </c>
      <c r="L13" s="157">
        <f t="shared" si="0"/>
        <v>15</v>
      </c>
      <c r="M13" s="158">
        <f t="shared" si="0"/>
        <v>15.577</v>
      </c>
    </row>
    <row r="14" spans="1:13" ht="34.5" customHeight="1" x14ac:dyDescent="0.3">
      <c r="A14" s="59">
        <v>1.1000000000000001</v>
      </c>
      <c r="B14" s="60" t="s">
        <v>29</v>
      </c>
      <c r="C14" s="159" t="s">
        <v>7</v>
      </c>
      <c r="D14" s="160">
        <v>34</v>
      </c>
      <c r="E14" s="161">
        <f>206.2-31.8</f>
        <v>174.39999999999998</v>
      </c>
      <c r="F14" s="160">
        <v>32</v>
      </c>
      <c r="G14" s="161">
        <v>204.5</v>
      </c>
      <c r="H14" s="160">
        <v>29</v>
      </c>
      <c r="I14" s="161">
        <v>168.5</v>
      </c>
      <c r="J14" s="160">
        <v>15</v>
      </c>
      <c r="K14" s="161">
        <v>15.577</v>
      </c>
      <c r="L14" s="160">
        <v>15</v>
      </c>
      <c r="M14" s="161">
        <v>15.577</v>
      </c>
    </row>
    <row r="15" spans="1:13" s="162" customFormat="1" ht="36.75" customHeight="1" x14ac:dyDescent="0.25">
      <c r="A15" s="155" t="s">
        <v>12</v>
      </c>
      <c r="B15" s="156" t="s">
        <v>137</v>
      </c>
      <c r="C15" s="56"/>
      <c r="D15" s="157">
        <v>13</v>
      </c>
      <c r="E15" s="158">
        <f t="shared" ref="E15:M15" si="1">SUM(E16:E31)</f>
        <v>154.59</v>
      </c>
      <c r="F15" s="157">
        <f t="shared" si="1"/>
        <v>17</v>
      </c>
      <c r="G15" s="158">
        <f t="shared" si="1"/>
        <v>711.846</v>
      </c>
      <c r="H15" s="157">
        <f t="shared" si="1"/>
        <v>18</v>
      </c>
      <c r="I15" s="158">
        <f t="shared" si="1"/>
        <v>463.79241000000002</v>
      </c>
      <c r="J15" s="157">
        <f t="shared" si="1"/>
        <v>19</v>
      </c>
      <c r="K15" s="158">
        <f t="shared" si="1"/>
        <v>431.64222040000004</v>
      </c>
      <c r="L15" s="157">
        <f t="shared" si="1"/>
        <v>15</v>
      </c>
      <c r="M15" s="158">
        <f t="shared" si="1"/>
        <v>389.63870242400003</v>
      </c>
    </row>
    <row r="16" spans="1:13" s="165" customFormat="1" ht="52.5" customHeight="1" x14ac:dyDescent="0.25">
      <c r="A16" s="59">
        <v>2.1</v>
      </c>
      <c r="B16" s="60" t="s">
        <v>289</v>
      </c>
      <c r="C16" s="159" t="s">
        <v>7</v>
      </c>
      <c r="D16" s="163">
        <v>1</v>
      </c>
      <c r="E16" s="164">
        <v>38.4</v>
      </c>
      <c r="F16" s="163">
        <v>2</v>
      </c>
      <c r="G16" s="164">
        <v>79.103999999999999</v>
      </c>
      <c r="H16" s="163">
        <v>1</v>
      </c>
      <c r="I16" s="164">
        <v>40.73856</v>
      </c>
      <c r="J16" s="163">
        <v>2</v>
      </c>
      <c r="K16" s="164">
        <v>83.9214336</v>
      </c>
      <c r="L16" s="163"/>
      <c r="M16" s="164">
        <v>0</v>
      </c>
    </row>
    <row r="17" spans="1:13" s="162" customFormat="1" ht="63.75" customHeight="1" x14ac:dyDescent="0.25">
      <c r="A17" s="59">
        <v>2.2000000000000002</v>
      </c>
      <c r="B17" s="60" t="s">
        <v>290</v>
      </c>
      <c r="C17" s="159" t="s">
        <v>7</v>
      </c>
      <c r="D17" s="163">
        <v>1</v>
      </c>
      <c r="E17" s="164">
        <v>56.099999999999994</v>
      </c>
      <c r="F17" s="163"/>
      <c r="G17" s="164">
        <v>0</v>
      </c>
      <c r="H17" s="163">
        <v>1</v>
      </c>
      <c r="I17" s="164">
        <v>59.516489999999997</v>
      </c>
      <c r="J17" s="163"/>
      <c r="K17" s="164">
        <v>0</v>
      </c>
      <c r="L17" s="163"/>
      <c r="M17" s="164">
        <v>0</v>
      </c>
    </row>
    <row r="18" spans="1:13" s="162" customFormat="1" ht="32.25" customHeight="1" x14ac:dyDescent="0.25">
      <c r="A18" s="59">
        <v>2.2999999999999998</v>
      </c>
      <c r="B18" s="60" t="s">
        <v>201</v>
      </c>
      <c r="C18" s="159" t="s">
        <v>7</v>
      </c>
      <c r="D18" s="163"/>
      <c r="E18" s="164">
        <v>0</v>
      </c>
      <c r="F18" s="163">
        <v>1</v>
      </c>
      <c r="G18" s="164">
        <v>200</v>
      </c>
      <c r="H18" s="163"/>
      <c r="I18" s="164">
        <v>0</v>
      </c>
      <c r="J18" s="163"/>
      <c r="K18" s="164">
        <v>0</v>
      </c>
      <c r="L18" s="163"/>
      <c r="M18" s="164">
        <v>0</v>
      </c>
    </row>
    <row r="19" spans="1:13" s="162" customFormat="1" ht="40.5" x14ac:dyDescent="0.25">
      <c r="A19" s="59">
        <v>2.4</v>
      </c>
      <c r="B19" s="60" t="s">
        <v>296</v>
      </c>
      <c r="C19" s="159" t="s">
        <v>7</v>
      </c>
      <c r="D19" s="163">
        <v>9</v>
      </c>
      <c r="E19" s="166">
        <f>D19*5.41</f>
        <v>48.69</v>
      </c>
      <c r="F19" s="163">
        <v>2</v>
      </c>
      <c r="G19" s="164">
        <f>2*5.41</f>
        <v>10.82</v>
      </c>
      <c r="H19" s="163">
        <v>3</v>
      </c>
      <c r="I19" s="164">
        <f>3*5.41</f>
        <v>16.23</v>
      </c>
      <c r="J19" s="163">
        <v>3</v>
      </c>
      <c r="K19" s="164">
        <f>3*5.41</f>
        <v>16.23</v>
      </c>
      <c r="L19" s="163">
        <v>3</v>
      </c>
      <c r="M19" s="164">
        <f>3*5.41</f>
        <v>16.23</v>
      </c>
    </row>
    <row r="20" spans="1:13" s="162" customFormat="1" ht="33" customHeight="1" x14ac:dyDescent="0.25">
      <c r="A20" s="59">
        <v>2.5</v>
      </c>
      <c r="B20" s="60" t="s">
        <v>22</v>
      </c>
      <c r="C20" s="159" t="s">
        <v>7</v>
      </c>
      <c r="D20" s="160">
        <v>2</v>
      </c>
      <c r="E20" s="164">
        <v>11.4</v>
      </c>
      <c r="F20" s="160">
        <v>2</v>
      </c>
      <c r="G20" s="164">
        <v>11.742000000000001</v>
      </c>
      <c r="H20" s="160">
        <v>2</v>
      </c>
      <c r="I20" s="164">
        <v>12.094260000000002</v>
      </c>
      <c r="J20" s="160">
        <v>3</v>
      </c>
      <c r="K20" s="164">
        <v>12.457087800000002</v>
      </c>
      <c r="L20" s="160">
        <v>2</v>
      </c>
      <c r="M20" s="164">
        <v>12.830800434000002</v>
      </c>
    </row>
    <row r="21" spans="1:13" s="162" customFormat="1" ht="35.25" customHeight="1" x14ac:dyDescent="0.25">
      <c r="A21" s="59">
        <v>2.6</v>
      </c>
      <c r="B21" s="60" t="s">
        <v>17</v>
      </c>
      <c r="C21" s="159" t="s">
        <v>7</v>
      </c>
      <c r="D21" s="163"/>
      <c r="E21" s="164">
        <v>0</v>
      </c>
      <c r="F21" s="163">
        <v>2</v>
      </c>
      <c r="G21" s="164">
        <v>16.600000000000001</v>
      </c>
      <c r="H21" s="163">
        <v>3</v>
      </c>
      <c r="I21" s="164">
        <v>25.647000000000002</v>
      </c>
      <c r="J21" s="163">
        <v>4</v>
      </c>
      <c r="K21" s="164">
        <v>35.221880000000006</v>
      </c>
      <c r="L21" s="163">
        <v>4</v>
      </c>
      <c r="M21" s="164">
        <v>36.278536400000007</v>
      </c>
    </row>
    <row r="22" spans="1:13" s="162" customFormat="1" ht="35.25" customHeight="1" x14ac:dyDescent="0.25">
      <c r="A22" s="59">
        <v>2.7</v>
      </c>
      <c r="B22" s="60" t="s">
        <v>23</v>
      </c>
      <c r="C22" s="159" t="s">
        <v>7</v>
      </c>
      <c r="D22" s="163"/>
      <c r="E22" s="164">
        <v>0</v>
      </c>
      <c r="F22" s="163">
        <v>1</v>
      </c>
      <c r="G22" s="164">
        <v>8.5</v>
      </c>
      <c r="H22" s="163">
        <v>3</v>
      </c>
      <c r="I22" s="164">
        <v>26.265000000000001</v>
      </c>
      <c r="J22" s="163">
        <v>2</v>
      </c>
      <c r="K22" s="164">
        <v>18.035300000000003</v>
      </c>
      <c r="L22" s="163">
        <v>2</v>
      </c>
      <c r="M22" s="164">
        <v>18.576359000000004</v>
      </c>
    </row>
    <row r="23" spans="1:13" s="162" customFormat="1" ht="35.25" customHeight="1" x14ac:dyDescent="0.25">
      <c r="A23" s="59">
        <v>2.8</v>
      </c>
      <c r="B23" s="60" t="s">
        <v>18</v>
      </c>
      <c r="C23" s="159" t="s">
        <v>7</v>
      </c>
      <c r="D23" s="163"/>
      <c r="E23" s="164">
        <v>0</v>
      </c>
      <c r="F23" s="163">
        <v>1</v>
      </c>
      <c r="G23" s="164">
        <v>8.1999999999999993</v>
      </c>
      <c r="H23" s="163">
        <v>1</v>
      </c>
      <c r="I23" s="164">
        <v>8.4459999999999997</v>
      </c>
      <c r="J23" s="163">
        <v>1</v>
      </c>
      <c r="K23" s="164">
        <v>8.6993799999999997</v>
      </c>
      <c r="L23" s="163"/>
      <c r="M23" s="164">
        <v>0</v>
      </c>
    </row>
    <row r="24" spans="1:13" s="162" customFormat="1" ht="35.25" customHeight="1" x14ac:dyDescent="0.25">
      <c r="A24" s="59">
        <v>2.9</v>
      </c>
      <c r="B24" s="60" t="s">
        <v>16</v>
      </c>
      <c r="C24" s="159" t="s">
        <v>7</v>
      </c>
      <c r="D24" s="163"/>
      <c r="E24" s="164">
        <v>0</v>
      </c>
      <c r="F24" s="163">
        <v>1</v>
      </c>
      <c r="G24" s="164">
        <v>22.54</v>
      </c>
      <c r="H24" s="163"/>
      <c r="I24" s="164">
        <v>0</v>
      </c>
      <c r="J24" s="163">
        <v>1</v>
      </c>
      <c r="K24" s="164">
        <v>23.912686000000001</v>
      </c>
      <c r="L24" s="163"/>
      <c r="M24" s="164">
        <v>0</v>
      </c>
    </row>
    <row r="25" spans="1:13" s="162" customFormat="1" ht="40.5" x14ac:dyDescent="0.25">
      <c r="A25" s="167">
        <v>2.1</v>
      </c>
      <c r="B25" s="60" t="s">
        <v>202</v>
      </c>
      <c r="C25" s="159" t="s">
        <v>7</v>
      </c>
      <c r="D25" s="163"/>
      <c r="E25" s="164">
        <v>0</v>
      </c>
      <c r="F25" s="163">
        <v>2</v>
      </c>
      <c r="G25" s="164">
        <v>49.17</v>
      </c>
      <c r="H25" s="163">
        <v>2</v>
      </c>
      <c r="I25" s="164">
        <v>50.645100000000006</v>
      </c>
      <c r="J25" s="163">
        <v>1</v>
      </c>
      <c r="K25" s="164">
        <v>52.164453000000009</v>
      </c>
      <c r="L25" s="163">
        <v>1</v>
      </c>
      <c r="M25" s="164">
        <v>53.729386590000011</v>
      </c>
    </row>
    <row r="26" spans="1:13" s="162" customFormat="1" ht="35.25" customHeight="1" x14ac:dyDescent="0.25">
      <c r="A26" s="167">
        <v>2.11</v>
      </c>
      <c r="B26" s="60" t="s">
        <v>203</v>
      </c>
      <c r="C26" s="159" t="s">
        <v>7</v>
      </c>
      <c r="D26" s="163"/>
      <c r="E26" s="164">
        <v>0</v>
      </c>
      <c r="F26" s="163">
        <v>1</v>
      </c>
      <c r="G26" s="166">
        <v>60</v>
      </c>
      <c r="H26" s="163"/>
      <c r="I26" s="164">
        <v>0</v>
      </c>
      <c r="J26" s="163"/>
      <c r="K26" s="164">
        <v>0</v>
      </c>
      <c r="L26" s="163">
        <v>1</v>
      </c>
      <c r="M26" s="164">
        <v>65.56362</v>
      </c>
    </row>
    <row r="27" spans="1:13" s="165" customFormat="1" ht="44.25" customHeight="1" x14ac:dyDescent="0.25">
      <c r="A27" s="167">
        <v>2.12</v>
      </c>
      <c r="B27" s="60" t="s">
        <v>204</v>
      </c>
      <c r="C27" s="159" t="s">
        <v>7</v>
      </c>
      <c r="D27" s="163"/>
      <c r="E27" s="164">
        <v>0</v>
      </c>
      <c r="F27" s="163">
        <v>1</v>
      </c>
      <c r="G27" s="164">
        <v>55.17</v>
      </c>
      <c r="H27" s="163"/>
      <c r="I27" s="164">
        <v>0</v>
      </c>
      <c r="J27" s="163"/>
      <c r="K27" s="164">
        <v>0</v>
      </c>
      <c r="L27" s="163"/>
      <c r="M27" s="164">
        <v>0</v>
      </c>
    </row>
    <row r="28" spans="1:13" s="165" customFormat="1" ht="44.25" customHeight="1" x14ac:dyDescent="0.25">
      <c r="A28" s="167">
        <v>2.13</v>
      </c>
      <c r="B28" s="235" t="s">
        <v>205</v>
      </c>
      <c r="C28" s="159" t="s">
        <v>7</v>
      </c>
      <c r="D28" s="163"/>
      <c r="E28" s="164">
        <v>0</v>
      </c>
      <c r="F28" s="163">
        <v>1</v>
      </c>
      <c r="G28" s="164">
        <v>190</v>
      </c>
      <c r="H28" s="163">
        <v>1</v>
      </c>
      <c r="I28" s="164">
        <v>195.7</v>
      </c>
      <c r="J28" s="163"/>
      <c r="K28" s="164">
        <v>0</v>
      </c>
      <c r="L28" s="163"/>
      <c r="M28" s="164">
        <v>0</v>
      </c>
    </row>
    <row r="29" spans="1:13" s="162" customFormat="1" ht="35.25" customHeight="1" x14ac:dyDescent="0.25">
      <c r="A29" s="167">
        <v>2.14</v>
      </c>
      <c r="B29" s="60" t="s">
        <v>30</v>
      </c>
      <c r="C29" s="159" t="s">
        <v>7</v>
      </c>
      <c r="D29" s="163"/>
      <c r="E29" s="164">
        <v>0</v>
      </c>
      <c r="F29" s="163"/>
      <c r="G29" s="164">
        <v>0</v>
      </c>
      <c r="H29" s="163">
        <v>1</v>
      </c>
      <c r="I29" s="164">
        <v>28.51</v>
      </c>
      <c r="J29" s="163"/>
      <c r="K29" s="164">
        <v>0</v>
      </c>
      <c r="L29" s="163"/>
      <c r="M29" s="164">
        <v>0</v>
      </c>
    </row>
    <row r="30" spans="1:13" s="162" customFormat="1" ht="58.5" customHeight="1" x14ac:dyDescent="0.25">
      <c r="A30" s="167">
        <v>2.15</v>
      </c>
      <c r="B30" s="60" t="s">
        <v>291</v>
      </c>
      <c r="C30" s="159" t="s">
        <v>7</v>
      </c>
      <c r="D30" s="163"/>
      <c r="E30" s="164">
        <v>0</v>
      </c>
      <c r="F30" s="163"/>
      <c r="G30" s="164">
        <v>0</v>
      </c>
      <c r="H30" s="163"/>
      <c r="I30" s="164">
        <v>0</v>
      </c>
      <c r="J30" s="163">
        <v>1</v>
      </c>
      <c r="K30" s="166">
        <v>113</v>
      </c>
      <c r="L30" s="163">
        <v>1</v>
      </c>
      <c r="M30" s="164">
        <v>116.39</v>
      </c>
    </row>
    <row r="31" spans="1:13" s="162" customFormat="1" ht="43.5" customHeight="1" x14ac:dyDescent="0.25">
      <c r="A31" s="167">
        <v>2.16</v>
      </c>
      <c r="B31" s="60" t="s">
        <v>244</v>
      </c>
      <c r="C31" s="159" t="s">
        <v>7</v>
      </c>
      <c r="D31" s="163"/>
      <c r="E31" s="164">
        <v>0</v>
      </c>
      <c r="F31" s="163"/>
      <c r="G31" s="164">
        <v>0</v>
      </c>
      <c r="H31" s="163"/>
      <c r="I31" s="164">
        <v>0</v>
      </c>
      <c r="J31" s="163">
        <v>1</v>
      </c>
      <c r="K31" s="166">
        <v>68</v>
      </c>
      <c r="L31" s="163">
        <v>1</v>
      </c>
      <c r="M31" s="164">
        <v>70.040000000000006</v>
      </c>
    </row>
    <row r="32" spans="1:13" s="162" customFormat="1" ht="43.5" customHeight="1" x14ac:dyDescent="0.25">
      <c r="A32" s="155" t="s">
        <v>10</v>
      </c>
      <c r="B32" s="55" t="s">
        <v>121</v>
      </c>
      <c r="C32" s="56" t="s">
        <v>7</v>
      </c>
      <c r="D32" s="168">
        <v>9</v>
      </c>
      <c r="E32" s="158">
        <f>E33+E34</f>
        <v>3.06</v>
      </c>
      <c r="F32" s="158"/>
      <c r="G32" s="158">
        <f t="shared" ref="G32:K32" si="2">G33+G34</f>
        <v>2.7640000000000002</v>
      </c>
      <c r="H32" s="158"/>
      <c r="I32" s="158">
        <f t="shared" si="2"/>
        <v>4.6669999999999998</v>
      </c>
      <c r="J32" s="158"/>
      <c r="K32" s="158">
        <f t="shared" si="2"/>
        <v>4.6669999999999998</v>
      </c>
      <c r="L32" s="158"/>
      <c r="M32" s="158">
        <f>M33+M34</f>
        <v>4.1460000000000008</v>
      </c>
    </row>
    <row r="33" spans="1:13" s="162" customFormat="1" ht="37.5" customHeight="1" x14ac:dyDescent="0.25">
      <c r="A33" s="59">
        <v>3.1</v>
      </c>
      <c r="B33" s="60" t="s">
        <v>182</v>
      </c>
      <c r="C33" s="159" t="s">
        <v>7</v>
      </c>
      <c r="D33" s="163">
        <v>9</v>
      </c>
      <c r="E33" s="164">
        <f>D33*0.34</f>
        <v>3.06</v>
      </c>
      <c r="F33" s="163">
        <v>2</v>
      </c>
      <c r="G33" s="164">
        <f>F33*0.34</f>
        <v>0.68</v>
      </c>
      <c r="H33" s="163">
        <v>3</v>
      </c>
      <c r="I33" s="164">
        <f>H33*0.34</f>
        <v>1.02</v>
      </c>
      <c r="J33" s="163">
        <v>3</v>
      </c>
      <c r="K33" s="164">
        <f>J33*0.34</f>
        <v>1.02</v>
      </c>
      <c r="L33" s="163">
        <v>3</v>
      </c>
      <c r="M33" s="164">
        <f>L33*0.34</f>
        <v>1.02</v>
      </c>
    </row>
    <row r="34" spans="1:13" s="162" customFormat="1" ht="50.25" customHeight="1" x14ac:dyDescent="0.25">
      <c r="A34" s="59">
        <v>3.2</v>
      </c>
      <c r="B34" s="60" t="s">
        <v>206</v>
      </c>
      <c r="C34" s="159" t="s">
        <v>7</v>
      </c>
      <c r="D34" s="163"/>
      <c r="E34" s="164">
        <v>0</v>
      </c>
      <c r="F34" s="163">
        <v>4</v>
      </c>
      <c r="G34" s="164">
        <f>F34*0.521</f>
        <v>2.0840000000000001</v>
      </c>
      <c r="H34" s="163">
        <v>7</v>
      </c>
      <c r="I34" s="164">
        <f>H34*0.521</f>
        <v>3.6470000000000002</v>
      </c>
      <c r="J34" s="163">
        <v>7</v>
      </c>
      <c r="K34" s="164">
        <f>J34*0.521</f>
        <v>3.6470000000000002</v>
      </c>
      <c r="L34" s="163">
        <v>6</v>
      </c>
      <c r="M34" s="164">
        <f>6*0.521</f>
        <v>3.1260000000000003</v>
      </c>
    </row>
    <row r="35" spans="1:13" s="162" customFormat="1" ht="51.75" customHeight="1" x14ac:dyDescent="0.25">
      <c r="A35" s="155" t="s">
        <v>13</v>
      </c>
      <c r="B35" s="156" t="s">
        <v>31</v>
      </c>
      <c r="C35" s="56" t="s">
        <v>32</v>
      </c>
      <c r="D35" s="169">
        <v>5.4414199999999999</v>
      </c>
      <c r="E35" s="170">
        <v>41.400000000000006</v>
      </c>
      <c r="F35" s="169">
        <v>1.3</v>
      </c>
      <c r="G35" s="170">
        <v>1</v>
      </c>
      <c r="H35" s="170">
        <v>0</v>
      </c>
      <c r="I35" s="170">
        <v>0</v>
      </c>
      <c r="J35" s="169">
        <v>0</v>
      </c>
      <c r="K35" s="170">
        <v>0</v>
      </c>
      <c r="L35" s="169">
        <v>0</v>
      </c>
      <c r="M35" s="170">
        <v>0</v>
      </c>
    </row>
    <row r="36" spans="1:13" s="171" customFormat="1" ht="24.75" customHeight="1" x14ac:dyDescent="0.25">
      <c r="A36" s="107"/>
      <c r="B36" s="108" t="s">
        <v>11</v>
      </c>
      <c r="C36" s="109"/>
      <c r="D36" s="110"/>
      <c r="E36" s="111">
        <f>E35+E32+E15+E13</f>
        <v>373.45</v>
      </c>
      <c r="F36" s="111"/>
      <c r="G36" s="111">
        <f>G35+G32+G15+G13</f>
        <v>920.11</v>
      </c>
      <c r="H36" s="111"/>
      <c r="I36" s="111">
        <f>I35+I32+I15+I13</f>
        <v>636.95940999999993</v>
      </c>
      <c r="J36" s="111"/>
      <c r="K36" s="111">
        <f>K35+K32+K15+K13</f>
        <v>451.88622040000001</v>
      </c>
      <c r="L36" s="111"/>
      <c r="M36" s="111">
        <f>M35+M32+M15+M13</f>
        <v>409.36170242400004</v>
      </c>
    </row>
    <row r="37" spans="1:13" s="171" customFormat="1" ht="24.75" customHeight="1" x14ac:dyDescent="0.25">
      <c r="A37" s="176"/>
      <c r="B37" s="173"/>
      <c r="C37" s="172"/>
      <c r="D37" s="177"/>
      <c r="E37" s="178"/>
      <c r="F37" s="178"/>
      <c r="G37" s="178"/>
      <c r="H37" s="178"/>
      <c r="I37" s="178"/>
      <c r="J37" s="178"/>
      <c r="K37" s="178"/>
      <c r="L37" s="178"/>
      <c r="M37" s="178"/>
    </row>
    <row r="38" spans="1:13" s="174" customFormat="1" ht="60" customHeight="1" x14ac:dyDescent="0.25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</row>
    <row r="39" spans="1:13" ht="30" customHeight="1" x14ac:dyDescent="0.3"/>
    <row r="40" spans="1:13" ht="39.950000000000003" customHeight="1" x14ac:dyDescent="0.3"/>
  </sheetData>
  <mergeCells count="12">
    <mergeCell ref="A38:M38"/>
    <mergeCell ref="K8:M8"/>
    <mergeCell ref="A7:M7"/>
    <mergeCell ref="F10:G10"/>
    <mergeCell ref="H10:I10"/>
    <mergeCell ref="J10:K10"/>
    <mergeCell ref="L10:M10"/>
    <mergeCell ref="D9:M9"/>
    <mergeCell ref="A9:A11"/>
    <mergeCell ref="B9:B11"/>
    <mergeCell ref="C9:C11"/>
    <mergeCell ref="D10:E10"/>
  </mergeCells>
  <printOptions horizontalCentered="1"/>
  <pageMargins left="0" right="0" top="0.35" bottom="0.35" header="0.3" footer="0.3"/>
  <pageSetup paperSize="9" scale="85" fitToHeight="0" orientation="landscape" errors="blank" r:id="rId1"/>
  <headerFooter>
    <oddFooter>&amp;C&amp;P</oddFooter>
  </headerFooter>
  <rowBreaks count="1" manualBreakCount="1">
    <brk id="34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20"/>
  <sheetViews>
    <sheetView view="pageBreakPreview" zoomScale="115" zoomScaleNormal="100" zoomScaleSheetLayoutView="115" workbookViewId="0">
      <selection activeCell="E15" sqref="E15:M15"/>
    </sheetView>
  </sheetViews>
  <sheetFormatPr defaultRowHeight="15" x14ac:dyDescent="0.25"/>
  <cols>
    <col min="1" max="1" width="4.42578125" style="30" bestFit="1" customWidth="1"/>
    <col min="2" max="2" width="38.28515625" style="30" customWidth="1"/>
    <col min="3" max="3" width="9.7109375" style="30" customWidth="1"/>
    <col min="4" max="4" width="8.85546875" style="30" customWidth="1"/>
    <col min="5" max="5" width="9.7109375" style="30" customWidth="1"/>
    <col min="6" max="6" width="8.85546875" style="30" customWidth="1"/>
    <col min="7" max="7" width="9.28515625" style="30" customWidth="1"/>
    <col min="8" max="8" width="9" style="30" customWidth="1"/>
    <col min="9" max="9" width="8.5703125" style="30" customWidth="1"/>
    <col min="10" max="10" width="8.85546875" style="30" customWidth="1"/>
    <col min="11" max="11" width="8.7109375" style="30" customWidth="1"/>
    <col min="12" max="12" width="8.5703125" style="30" customWidth="1"/>
    <col min="13" max="13" width="9.5703125" style="30" customWidth="1"/>
    <col min="14" max="189" width="9.140625" style="30"/>
    <col min="190" max="190" width="51.42578125" style="30" customWidth="1"/>
    <col min="191" max="196" width="9.140625" style="30"/>
    <col min="197" max="197" width="11.7109375" style="30" customWidth="1"/>
    <col min="198" max="445" width="9.140625" style="30"/>
    <col min="446" max="446" width="51.42578125" style="30" customWidth="1"/>
    <col min="447" max="452" width="9.140625" style="30"/>
    <col min="453" max="453" width="11.7109375" style="30" customWidth="1"/>
    <col min="454" max="701" width="9.140625" style="30"/>
    <col min="702" max="702" width="51.42578125" style="30" customWidth="1"/>
    <col min="703" max="708" width="9.140625" style="30"/>
    <col min="709" max="709" width="11.7109375" style="30" customWidth="1"/>
    <col min="710" max="957" width="9.140625" style="30"/>
    <col min="958" max="958" width="51.42578125" style="30" customWidth="1"/>
    <col min="959" max="964" width="9.140625" style="30"/>
    <col min="965" max="965" width="11.7109375" style="30" customWidth="1"/>
    <col min="966" max="1213" width="9.140625" style="30"/>
    <col min="1214" max="1214" width="51.42578125" style="30" customWidth="1"/>
    <col min="1215" max="1220" width="9.140625" style="30"/>
    <col min="1221" max="1221" width="11.7109375" style="30" customWidth="1"/>
    <col min="1222" max="1469" width="9.140625" style="30"/>
    <col min="1470" max="1470" width="51.42578125" style="30" customWidth="1"/>
    <col min="1471" max="1476" width="9.140625" style="30"/>
    <col min="1477" max="1477" width="11.7109375" style="30" customWidth="1"/>
    <col min="1478" max="1725" width="9.140625" style="30"/>
    <col min="1726" max="1726" width="51.42578125" style="30" customWidth="1"/>
    <col min="1727" max="1732" width="9.140625" style="30"/>
    <col min="1733" max="1733" width="11.7109375" style="30" customWidth="1"/>
    <col min="1734" max="1981" width="9.140625" style="30"/>
    <col min="1982" max="1982" width="51.42578125" style="30" customWidth="1"/>
    <col min="1983" max="1988" width="9.140625" style="30"/>
    <col min="1989" max="1989" width="11.7109375" style="30" customWidth="1"/>
    <col min="1990" max="2237" width="9.140625" style="30"/>
    <col min="2238" max="2238" width="51.42578125" style="30" customWidth="1"/>
    <col min="2239" max="2244" width="9.140625" style="30"/>
    <col min="2245" max="2245" width="11.7109375" style="30" customWidth="1"/>
    <col min="2246" max="2493" width="9.140625" style="30"/>
    <col min="2494" max="2494" width="51.42578125" style="30" customWidth="1"/>
    <col min="2495" max="2500" width="9.140625" style="30"/>
    <col min="2501" max="2501" width="11.7109375" style="30" customWidth="1"/>
    <col min="2502" max="2749" width="9.140625" style="30"/>
    <col min="2750" max="2750" width="51.42578125" style="30" customWidth="1"/>
    <col min="2751" max="2756" width="9.140625" style="30"/>
    <col min="2757" max="2757" width="11.7109375" style="30" customWidth="1"/>
    <col min="2758" max="3005" width="9.140625" style="30"/>
    <col min="3006" max="3006" width="51.42578125" style="30" customWidth="1"/>
    <col min="3007" max="3012" width="9.140625" style="30"/>
    <col min="3013" max="3013" width="11.7109375" style="30" customWidth="1"/>
    <col min="3014" max="3261" width="9.140625" style="30"/>
    <col min="3262" max="3262" width="51.42578125" style="30" customWidth="1"/>
    <col min="3263" max="3268" width="9.140625" style="30"/>
    <col min="3269" max="3269" width="11.7109375" style="30" customWidth="1"/>
    <col min="3270" max="3517" width="9.140625" style="30"/>
    <col min="3518" max="3518" width="51.42578125" style="30" customWidth="1"/>
    <col min="3519" max="3524" width="9.140625" style="30"/>
    <col min="3525" max="3525" width="11.7109375" style="30" customWidth="1"/>
    <col min="3526" max="3773" width="9.140625" style="30"/>
    <col min="3774" max="3774" width="51.42578125" style="30" customWidth="1"/>
    <col min="3775" max="3780" width="9.140625" style="30"/>
    <col min="3781" max="3781" width="11.7109375" style="30" customWidth="1"/>
    <col min="3782" max="4029" width="9.140625" style="30"/>
    <col min="4030" max="4030" width="51.42578125" style="30" customWidth="1"/>
    <col min="4031" max="4036" width="9.140625" style="30"/>
    <col min="4037" max="4037" width="11.7109375" style="30" customWidth="1"/>
    <col min="4038" max="4285" width="9.140625" style="30"/>
    <col min="4286" max="4286" width="51.42578125" style="30" customWidth="1"/>
    <col min="4287" max="4292" width="9.140625" style="30"/>
    <col min="4293" max="4293" width="11.7109375" style="30" customWidth="1"/>
    <col min="4294" max="4541" width="9.140625" style="30"/>
    <col min="4542" max="4542" width="51.42578125" style="30" customWidth="1"/>
    <col min="4543" max="4548" width="9.140625" style="30"/>
    <col min="4549" max="4549" width="11.7109375" style="30" customWidth="1"/>
    <col min="4550" max="4797" width="9.140625" style="30"/>
    <col min="4798" max="4798" width="51.42578125" style="30" customWidth="1"/>
    <col min="4799" max="4804" width="9.140625" style="30"/>
    <col min="4805" max="4805" width="11.7109375" style="30" customWidth="1"/>
    <col min="4806" max="5053" width="9.140625" style="30"/>
    <col min="5054" max="5054" width="51.42578125" style="30" customWidth="1"/>
    <col min="5055" max="5060" width="9.140625" style="30"/>
    <col min="5061" max="5061" width="11.7109375" style="30" customWidth="1"/>
    <col min="5062" max="5309" width="9.140625" style="30"/>
    <col min="5310" max="5310" width="51.42578125" style="30" customWidth="1"/>
    <col min="5311" max="5316" width="9.140625" style="30"/>
    <col min="5317" max="5317" width="11.7109375" style="30" customWidth="1"/>
    <col min="5318" max="5565" width="9.140625" style="30"/>
    <col min="5566" max="5566" width="51.42578125" style="30" customWidth="1"/>
    <col min="5567" max="5572" width="9.140625" style="30"/>
    <col min="5573" max="5573" width="11.7109375" style="30" customWidth="1"/>
    <col min="5574" max="5821" width="9.140625" style="30"/>
    <col min="5822" max="5822" width="51.42578125" style="30" customWidth="1"/>
    <col min="5823" max="5828" width="9.140625" style="30"/>
    <col min="5829" max="5829" width="11.7109375" style="30" customWidth="1"/>
    <col min="5830" max="6077" width="9.140625" style="30"/>
    <col min="6078" max="6078" width="51.42578125" style="30" customWidth="1"/>
    <col min="6079" max="6084" width="9.140625" style="30"/>
    <col min="6085" max="6085" width="11.7109375" style="30" customWidth="1"/>
    <col min="6086" max="6333" width="9.140625" style="30"/>
    <col min="6334" max="6334" width="51.42578125" style="30" customWidth="1"/>
    <col min="6335" max="6340" width="9.140625" style="30"/>
    <col min="6341" max="6341" width="11.7109375" style="30" customWidth="1"/>
    <col min="6342" max="6589" width="9.140625" style="30"/>
    <col min="6590" max="6590" width="51.42578125" style="30" customWidth="1"/>
    <col min="6591" max="6596" width="9.140625" style="30"/>
    <col min="6597" max="6597" width="11.7109375" style="30" customWidth="1"/>
    <col min="6598" max="6845" width="9.140625" style="30"/>
    <col min="6846" max="6846" width="51.42578125" style="30" customWidth="1"/>
    <col min="6847" max="6852" width="9.140625" style="30"/>
    <col min="6853" max="6853" width="11.7109375" style="30" customWidth="1"/>
    <col min="6854" max="7101" width="9.140625" style="30"/>
    <col min="7102" max="7102" width="51.42578125" style="30" customWidth="1"/>
    <col min="7103" max="7108" width="9.140625" style="30"/>
    <col min="7109" max="7109" width="11.7109375" style="30" customWidth="1"/>
    <col min="7110" max="7357" width="9.140625" style="30"/>
    <col min="7358" max="7358" width="51.42578125" style="30" customWidth="1"/>
    <col min="7359" max="7364" width="9.140625" style="30"/>
    <col min="7365" max="7365" width="11.7109375" style="30" customWidth="1"/>
    <col min="7366" max="7613" width="9.140625" style="30"/>
    <col min="7614" max="7614" width="51.42578125" style="30" customWidth="1"/>
    <col min="7615" max="7620" width="9.140625" style="30"/>
    <col min="7621" max="7621" width="11.7109375" style="30" customWidth="1"/>
    <col min="7622" max="7869" width="9.140625" style="30"/>
    <col min="7870" max="7870" width="51.42578125" style="30" customWidth="1"/>
    <col min="7871" max="7876" width="9.140625" style="30"/>
    <col min="7877" max="7877" width="11.7109375" style="30" customWidth="1"/>
    <col min="7878" max="8125" width="9.140625" style="30"/>
    <col min="8126" max="8126" width="51.42578125" style="30" customWidth="1"/>
    <col min="8127" max="8132" width="9.140625" style="30"/>
    <col min="8133" max="8133" width="11.7109375" style="30" customWidth="1"/>
    <col min="8134" max="8381" width="9.140625" style="30"/>
    <col min="8382" max="8382" width="51.42578125" style="30" customWidth="1"/>
    <col min="8383" max="8388" width="9.140625" style="30"/>
    <col min="8389" max="8389" width="11.7109375" style="30" customWidth="1"/>
    <col min="8390" max="8637" width="9.140625" style="30"/>
    <col min="8638" max="8638" width="51.42578125" style="30" customWidth="1"/>
    <col min="8639" max="8644" width="9.140625" style="30"/>
    <col min="8645" max="8645" width="11.7109375" style="30" customWidth="1"/>
    <col min="8646" max="8893" width="9.140625" style="30"/>
    <col min="8894" max="8894" width="51.42578125" style="30" customWidth="1"/>
    <col min="8895" max="8900" width="9.140625" style="30"/>
    <col min="8901" max="8901" width="11.7109375" style="30" customWidth="1"/>
    <col min="8902" max="9149" width="9.140625" style="30"/>
    <col min="9150" max="9150" width="51.42578125" style="30" customWidth="1"/>
    <col min="9151" max="9156" width="9.140625" style="30"/>
    <col min="9157" max="9157" width="11.7109375" style="30" customWidth="1"/>
    <col min="9158" max="9405" width="9.140625" style="30"/>
    <col min="9406" max="9406" width="51.42578125" style="30" customWidth="1"/>
    <col min="9407" max="9412" width="9.140625" style="30"/>
    <col min="9413" max="9413" width="11.7109375" style="30" customWidth="1"/>
    <col min="9414" max="9661" width="9.140625" style="30"/>
    <col min="9662" max="9662" width="51.42578125" style="30" customWidth="1"/>
    <col min="9663" max="9668" width="9.140625" style="30"/>
    <col min="9669" max="9669" width="11.7109375" style="30" customWidth="1"/>
    <col min="9670" max="9917" width="9.140625" style="30"/>
    <col min="9918" max="9918" width="51.42578125" style="30" customWidth="1"/>
    <col min="9919" max="9924" width="9.140625" style="30"/>
    <col min="9925" max="9925" width="11.7109375" style="30" customWidth="1"/>
    <col min="9926" max="10173" width="9.140625" style="30"/>
    <col min="10174" max="10174" width="51.42578125" style="30" customWidth="1"/>
    <col min="10175" max="10180" width="9.140625" style="30"/>
    <col min="10181" max="10181" width="11.7109375" style="30" customWidth="1"/>
    <col min="10182" max="10429" width="9.140625" style="30"/>
    <col min="10430" max="10430" width="51.42578125" style="30" customWidth="1"/>
    <col min="10431" max="10436" width="9.140625" style="30"/>
    <col min="10437" max="10437" width="11.7109375" style="30" customWidth="1"/>
    <col min="10438" max="10685" width="9.140625" style="30"/>
    <col min="10686" max="10686" width="51.42578125" style="30" customWidth="1"/>
    <col min="10687" max="10692" width="9.140625" style="30"/>
    <col min="10693" max="10693" width="11.7109375" style="30" customWidth="1"/>
    <col min="10694" max="10941" width="9.140625" style="30"/>
    <col min="10942" max="10942" width="51.42578125" style="30" customWidth="1"/>
    <col min="10943" max="10948" width="9.140625" style="30"/>
    <col min="10949" max="10949" width="11.7109375" style="30" customWidth="1"/>
    <col min="10950" max="11197" width="9.140625" style="30"/>
    <col min="11198" max="11198" width="51.42578125" style="30" customWidth="1"/>
    <col min="11199" max="11204" width="9.140625" style="30"/>
    <col min="11205" max="11205" width="11.7109375" style="30" customWidth="1"/>
    <col min="11206" max="11453" width="9.140625" style="30"/>
    <col min="11454" max="11454" width="51.42578125" style="30" customWidth="1"/>
    <col min="11455" max="11460" width="9.140625" style="30"/>
    <col min="11461" max="11461" width="11.7109375" style="30" customWidth="1"/>
    <col min="11462" max="11709" width="9.140625" style="30"/>
    <col min="11710" max="11710" width="51.42578125" style="30" customWidth="1"/>
    <col min="11711" max="11716" width="9.140625" style="30"/>
    <col min="11717" max="11717" width="11.7109375" style="30" customWidth="1"/>
    <col min="11718" max="11965" width="9.140625" style="30"/>
    <col min="11966" max="11966" width="51.42578125" style="30" customWidth="1"/>
    <col min="11967" max="11972" width="9.140625" style="30"/>
    <col min="11973" max="11973" width="11.7109375" style="30" customWidth="1"/>
    <col min="11974" max="12221" width="9.140625" style="30"/>
    <col min="12222" max="12222" width="51.42578125" style="30" customWidth="1"/>
    <col min="12223" max="12228" width="9.140625" style="30"/>
    <col min="12229" max="12229" width="11.7109375" style="30" customWidth="1"/>
    <col min="12230" max="12477" width="9.140625" style="30"/>
    <col min="12478" max="12478" width="51.42578125" style="30" customWidth="1"/>
    <col min="12479" max="12484" width="9.140625" style="30"/>
    <col min="12485" max="12485" width="11.7109375" style="30" customWidth="1"/>
    <col min="12486" max="12733" width="9.140625" style="30"/>
    <col min="12734" max="12734" width="51.42578125" style="30" customWidth="1"/>
    <col min="12735" max="12740" width="9.140625" style="30"/>
    <col min="12741" max="12741" width="11.7109375" style="30" customWidth="1"/>
    <col min="12742" max="12989" width="9.140625" style="30"/>
    <col min="12990" max="12990" width="51.42578125" style="30" customWidth="1"/>
    <col min="12991" max="12996" width="9.140625" style="30"/>
    <col min="12997" max="12997" width="11.7109375" style="30" customWidth="1"/>
    <col min="12998" max="13245" width="9.140625" style="30"/>
    <col min="13246" max="13246" width="51.42578125" style="30" customWidth="1"/>
    <col min="13247" max="13252" width="9.140625" style="30"/>
    <col min="13253" max="13253" width="11.7109375" style="30" customWidth="1"/>
    <col min="13254" max="13501" width="9.140625" style="30"/>
    <col min="13502" max="13502" width="51.42578125" style="30" customWidth="1"/>
    <col min="13503" max="13508" width="9.140625" style="30"/>
    <col min="13509" max="13509" width="11.7109375" style="30" customWidth="1"/>
    <col min="13510" max="13757" width="9.140625" style="30"/>
    <col min="13758" max="13758" width="51.42578125" style="30" customWidth="1"/>
    <col min="13759" max="13764" width="9.140625" style="30"/>
    <col min="13765" max="13765" width="11.7109375" style="30" customWidth="1"/>
    <col min="13766" max="14013" width="9.140625" style="30"/>
    <col min="14014" max="14014" width="51.42578125" style="30" customWidth="1"/>
    <col min="14015" max="14020" width="9.140625" style="30"/>
    <col min="14021" max="14021" width="11.7109375" style="30" customWidth="1"/>
    <col min="14022" max="14269" width="9.140625" style="30"/>
    <col min="14270" max="14270" width="51.42578125" style="30" customWidth="1"/>
    <col min="14271" max="14276" width="9.140625" style="30"/>
    <col min="14277" max="14277" width="11.7109375" style="30" customWidth="1"/>
    <col min="14278" max="14525" width="9.140625" style="30"/>
    <col min="14526" max="14526" width="51.42578125" style="30" customWidth="1"/>
    <col min="14527" max="14532" width="9.140625" style="30"/>
    <col min="14533" max="14533" width="11.7109375" style="30" customWidth="1"/>
    <col min="14534" max="14781" width="9.140625" style="30"/>
    <col min="14782" max="14782" width="51.42578125" style="30" customWidth="1"/>
    <col min="14783" max="14788" width="9.140625" style="30"/>
    <col min="14789" max="14789" width="11.7109375" style="30" customWidth="1"/>
    <col min="14790" max="15037" width="9.140625" style="30"/>
    <col min="15038" max="15038" width="51.42578125" style="30" customWidth="1"/>
    <col min="15039" max="15044" width="9.140625" style="30"/>
    <col min="15045" max="15045" width="11.7109375" style="30" customWidth="1"/>
    <col min="15046" max="15293" width="9.140625" style="30"/>
    <col min="15294" max="15294" width="51.42578125" style="30" customWidth="1"/>
    <col min="15295" max="15300" width="9.140625" style="30"/>
    <col min="15301" max="15301" width="11.7109375" style="30" customWidth="1"/>
    <col min="15302" max="15549" width="9.140625" style="30"/>
    <col min="15550" max="15550" width="51.42578125" style="30" customWidth="1"/>
    <col min="15551" max="15556" width="9.140625" style="30"/>
    <col min="15557" max="15557" width="11.7109375" style="30" customWidth="1"/>
    <col min="15558" max="15805" width="9.140625" style="30"/>
    <col min="15806" max="15806" width="51.42578125" style="30" customWidth="1"/>
    <col min="15807" max="15812" width="9.140625" style="30"/>
    <col min="15813" max="15813" width="11.7109375" style="30" customWidth="1"/>
    <col min="15814" max="16061" width="9.140625" style="30"/>
    <col min="16062" max="16062" width="51.42578125" style="30" customWidth="1"/>
    <col min="16063" max="16068" width="9.140625" style="30"/>
    <col min="16069" max="16069" width="11.7109375" style="30" customWidth="1"/>
    <col min="16070" max="16384" width="9.140625" style="30"/>
  </cols>
  <sheetData>
    <row r="7" spans="1:13" s="28" customFormat="1" ht="38.25" customHeight="1" x14ac:dyDescent="0.35">
      <c r="A7" s="257" t="s">
        <v>165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</row>
    <row r="8" spans="1:13" ht="15" customHeight="1" x14ac:dyDescent="0.25">
      <c r="A8" s="29"/>
      <c r="B8" s="29"/>
      <c r="C8" s="29"/>
      <c r="F8" s="24"/>
      <c r="G8" s="25"/>
      <c r="I8" s="3"/>
      <c r="J8" s="3"/>
      <c r="K8" s="260" t="s">
        <v>0</v>
      </c>
      <c r="L8" s="260"/>
      <c r="M8" s="260"/>
    </row>
    <row r="9" spans="1:13" s="23" customFormat="1" ht="20.25" customHeight="1" x14ac:dyDescent="0.25">
      <c r="A9" s="258" t="s">
        <v>1</v>
      </c>
      <c r="B9" s="259" t="s">
        <v>2</v>
      </c>
      <c r="C9" s="259" t="s">
        <v>3</v>
      </c>
      <c r="D9" s="259" t="s">
        <v>20</v>
      </c>
      <c r="E9" s="259"/>
      <c r="F9" s="259"/>
      <c r="G9" s="259"/>
      <c r="H9" s="259"/>
      <c r="I9" s="259"/>
      <c r="J9" s="259"/>
      <c r="K9" s="259"/>
      <c r="L9" s="259"/>
      <c r="M9" s="259"/>
    </row>
    <row r="10" spans="1:13" ht="15" customHeight="1" x14ac:dyDescent="0.25">
      <c r="A10" s="258"/>
      <c r="B10" s="259"/>
      <c r="C10" s="259"/>
      <c r="D10" s="255" t="s">
        <v>46</v>
      </c>
      <c r="E10" s="256"/>
      <c r="F10" s="255" t="s">
        <v>47</v>
      </c>
      <c r="G10" s="256"/>
      <c r="H10" s="255" t="s">
        <v>48</v>
      </c>
      <c r="I10" s="256"/>
      <c r="J10" s="255" t="s">
        <v>168</v>
      </c>
      <c r="K10" s="256"/>
      <c r="L10" s="259" t="s">
        <v>189</v>
      </c>
      <c r="M10" s="259"/>
    </row>
    <row r="11" spans="1:13" ht="20.25" customHeight="1" x14ac:dyDescent="0.25">
      <c r="A11" s="258"/>
      <c r="B11" s="259"/>
      <c r="C11" s="259"/>
      <c r="D11" s="31" t="s">
        <v>4</v>
      </c>
      <c r="E11" s="8" t="s">
        <v>5</v>
      </c>
      <c r="F11" s="31" t="s">
        <v>4</v>
      </c>
      <c r="G11" s="8" t="s">
        <v>5</v>
      </c>
      <c r="H11" s="31" t="s">
        <v>4</v>
      </c>
      <c r="I11" s="8" t="s">
        <v>5</v>
      </c>
      <c r="J11" s="31" t="s">
        <v>4</v>
      </c>
      <c r="K11" s="8" t="s">
        <v>5</v>
      </c>
      <c r="L11" s="31" t="s">
        <v>4</v>
      </c>
      <c r="M11" s="8" t="s">
        <v>5</v>
      </c>
    </row>
    <row r="12" spans="1:13" s="32" customFormat="1" ht="15" customHeight="1" x14ac:dyDescent="0.2">
      <c r="A12" s="10">
        <v>1</v>
      </c>
      <c r="B12" s="9">
        <v>2</v>
      </c>
      <c r="C12" s="10">
        <v>3</v>
      </c>
      <c r="D12" s="9" t="s">
        <v>13</v>
      </c>
      <c r="E12" s="10" t="s">
        <v>39</v>
      </c>
      <c r="F12" s="9" t="s">
        <v>40</v>
      </c>
      <c r="G12" s="10" t="s">
        <v>41</v>
      </c>
      <c r="H12" s="9" t="s">
        <v>35</v>
      </c>
      <c r="I12" s="10" t="s">
        <v>36</v>
      </c>
      <c r="J12" s="9" t="s">
        <v>42</v>
      </c>
      <c r="K12" s="10" t="s">
        <v>43</v>
      </c>
      <c r="L12" s="9" t="s">
        <v>38</v>
      </c>
      <c r="M12" s="10" t="s">
        <v>44</v>
      </c>
    </row>
    <row r="13" spans="1:13" ht="66.75" customHeight="1" x14ac:dyDescent="0.25">
      <c r="A13" s="1">
        <v>1</v>
      </c>
      <c r="B13" s="2" t="s">
        <v>146</v>
      </c>
      <c r="C13" s="33" t="s">
        <v>7</v>
      </c>
      <c r="D13" s="34">
        <v>10530</v>
      </c>
      <c r="E13" s="26">
        <v>505.83750010726163</v>
      </c>
      <c r="F13" s="34">
        <v>10430</v>
      </c>
      <c r="G13" s="26">
        <v>501.03372517746806</v>
      </c>
      <c r="H13" s="34">
        <v>10400</v>
      </c>
      <c r="I13" s="26">
        <v>499.59259269852998</v>
      </c>
      <c r="J13" s="34">
        <v>10200</v>
      </c>
      <c r="K13" s="26">
        <v>489.98504283894289</v>
      </c>
      <c r="L13" s="34">
        <v>10000</v>
      </c>
      <c r="M13" s="26">
        <v>480.37749297935579</v>
      </c>
    </row>
    <row r="14" spans="1:13" ht="78.75" customHeight="1" x14ac:dyDescent="0.25">
      <c r="A14" s="1" t="s">
        <v>12</v>
      </c>
      <c r="B14" s="2" t="s">
        <v>207</v>
      </c>
      <c r="C14" s="40"/>
      <c r="D14" s="41"/>
      <c r="E14" s="42">
        <v>125</v>
      </c>
      <c r="F14" s="43"/>
      <c r="G14" s="42">
        <v>115</v>
      </c>
      <c r="H14" s="43"/>
      <c r="I14" s="42">
        <v>100</v>
      </c>
      <c r="J14" s="43"/>
      <c r="K14" s="42">
        <v>90</v>
      </c>
      <c r="L14" s="43"/>
      <c r="M14" s="42">
        <v>85</v>
      </c>
    </row>
    <row r="15" spans="1:13" s="7" customFormat="1" ht="24.75" customHeight="1" x14ac:dyDescent="0.25">
      <c r="A15" s="14"/>
      <c r="B15" s="15" t="s">
        <v>11</v>
      </c>
      <c r="C15" s="16"/>
      <c r="D15" s="27"/>
      <c r="E15" s="27">
        <f>E13+E14</f>
        <v>630.83750010726158</v>
      </c>
      <c r="F15" s="27"/>
      <c r="G15" s="27">
        <f t="shared" ref="G15:M15" si="0">G13+G14</f>
        <v>616.03372517746811</v>
      </c>
      <c r="H15" s="27"/>
      <c r="I15" s="27">
        <f t="shared" si="0"/>
        <v>599.59259269852998</v>
      </c>
      <c r="J15" s="27"/>
      <c r="K15" s="27">
        <f t="shared" si="0"/>
        <v>579.98504283894295</v>
      </c>
      <c r="L15" s="27"/>
      <c r="M15" s="27">
        <f t="shared" si="0"/>
        <v>565.37749297935579</v>
      </c>
    </row>
    <row r="16" spans="1:13" x14ac:dyDescent="0.25">
      <c r="E16" s="35"/>
      <c r="G16" s="35"/>
      <c r="I16" s="35"/>
      <c r="K16" s="35"/>
      <c r="M16" s="35"/>
    </row>
    <row r="17" spans="5:13" x14ac:dyDescent="0.25">
      <c r="J17" s="37"/>
    </row>
    <row r="18" spans="5:13" x14ac:dyDescent="0.25">
      <c r="E18" s="36"/>
      <c r="F18" s="36"/>
      <c r="G18" s="36"/>
      <c r="H18" s="36"/>
      <c r="I18" s="36"/>
      <c r="J18" s="36"/>
      <c r="K18" s="36"/>
      <c r="L18" s="36"/>
      <c r="M18" s="36"/>
    </row>
    <row r="20" spans="5:13" x14ac:dyDescent="0.25">
      <c r="K20" s="38"/>
      <c r="L20" s="39"/>
    </row>
  </sheetData>
  <mergeCells count="11">
    <mergeCell ref="D10:E10"/>
    <mergeCell ref="A7:M7"/>
    <mergeCell ref="A9:A11"/>
    <mergeCell ref="B9:B11"/>
    <mergeCell ref="C9:C11"/>
    <mergeCell ref="F10:G10"/>
    <mergeCell ref="H10:I10"/>
    <mergeCell ref="J10:K10"/>
    <mergeCell ref="L10:M10"/>
    <mergeCell ref="D9:M9"/>
    <mergeCell ref="K8:M8"/>
  </mergeCells>
  <printOptions horizontalCentered="1"/>
  <pageMargins left="0" right="0" top="0.35" bottom="0.35" header="0.3" footer="0.3"/>
  <pageSetup paperSize="9" fitToHeight="0" orientation="landscape" errors="blank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18"/>
  <sheetViews>
    <sheetView view="pageBreakPreview" topLeftCell="B103" zoomScale="115" zoomScaleNormal="100" zoomScaleSheetLayoutView="115" workbookViewId="0">
      <selection activeCell="E108" sqref="E108:M108"/>
    </sheetView>
  </sheetViews>
  <sheetFormatPr defaultRowHeight="16.5" x14ac:dyDescent="0.3"/>
  <cols>
    <col min="1" max="1" width="7.7109375" style="189" customWidth="1"/>
    <col min="2" max="2" width="36.42578125" style="189" customWidth="1"/>
    <col min="3" max="3" width="8.7109375" style="189" customWidth="1"/>
    <col min="4" max="13" width="10.7109375" style="189" customWidth="1"/>
    <col min="14" max="86" width="9.140625" style="189"/>
    <col min="87" max="87" width="6" style="189" customWidth="1"/>
    <col min="88" max="88" width="63.5703125" style="189" customWidth="1"/>
    <col min="89" max="89" width="7.42578125" style="189" bestFit="1" customWidth="1"/>
    <col min="90" max="90" width="8" style="189" bestFit="1" customWidth="1"/>
    <col min="91" max="91" width="11.85546875" style="189" customWidth="1"/>
    <col min="92" max="92" width="7.85546875" style="189" bestFit="1" customWidth="1"/>
    <col min="93" max="93" width="11.85546875" style="189" customWidth="1"/>
    <col min="94" max="94" width="7.85546875" style="189" bestFit="1" customWidth="1"/>
    <col min="95" max="95" width="12.5703125" style="189" customWidth="1"/>
    <col min="96" max="96" width="12.85546875" style="189" bestFit="1" customWidth="1"/>
    <col min="97" max="342" width="9.140625" style="189"/>
    <col min="343" max="343" width="6" style="189" customWidth="1"/>
    <col min="344" max="344" width="63.5703125" style="189" customWidth="1"/>
    <col min="345" max="345" width="7.42578125" style="189" bestFit="1" customWidth="1"/>
    <col min="346" max="346" width="8" style="189" bestFit="1" customWidth="1"/>
    <col min="347" max="347" width="11.85546875" style="189" customWidth="1"/>
    <col min="348" max="348" width="7.85546875" style="189" bestFit="1" customWidth="1"/>
    <col min="349" max="349" width="11.85546875" style="189" customWidth="1"/>
    <col min="350" max="350" width="7.85546875" style="189" bestFit="1" customWidth="1"/>
    <col min="351" max="351" width="12.5703125" style="189" customWidth="1"/>
    <col min="352" max="352" width="12.85546875" style="189" bestFit="1" customWidth="1"/>
    <col min="353" max="598" width="9.140625" style="189"/>
    <col min="599" max="599" width="6" style="189" customWidth="1"/>
    <col min="600" max="600" width="63.5703125" style="189" customWidth="1"/>
    <col min="601" max="601" width="7.42578125" style="189" bestFit="1" customWidth="1"/>
    <col min="602" max="602" width="8" style="189" bestFit="1" customWidth="1"/>
    <col min="603" max="603" width="11.85546875" style="189" customWidth="1"/>
    <col min="604" max="604" width="7.85546875" style="189" bestFit="1" customWidth="1"/>
    <col min="605" max="605" width="11.85546875" style="189" customWidth="1"/>
    <col min="606" max="606" width="7.85546875" style="189" bestFit="1" customWidth="1"/>
    <col min="607" max="607" width="12.5703125" style="189" customWidth="1"/>
    <col min="608" max="608" width="12.85546875" style="189" bestFit="1" customWidth="1"/>
    <col min="609" max="854" width="9.140625" style="189"/>
    <col min="855" max="855" width="6" style="189" customWidth="1"/>
    <col min="856" max="856" width="63.5703125" style="189" customWidth="1"/>
    <col min="857" max="857" width="7.42578125" style="189" bestFit="1" customWidth="1"/>
    <col min="858" max="858" width="8" style="189" bestFit="1" customWidth="1"/>
    <col min="859" max="859" width="11.85546875" style="189" customWidth="1"/>
    <col min="860" max="860" width="7.85546875" style="189" bestFit="1" customWidth="1"/>
    <col min="861" max="861" width="11.85546875" style="189" customWidth="1"/>
    <col min="862" max="862" width="7.85546875" style="189" bestFit="1" customWidth="1"/>
    <col min="863" max="863" width="12.5703125" style="189" customWidth="1"/>
    <col min="864" max="864" width="12.85546875" style="189" bestFit="1" customWidth="1"/>
    <col min="865" max="1110" width="9.140625" style="189"/>
    <col min="1111" max="1111" width="6" style="189" customWidth="1"/>
    <col min="1112" max="1112" width="63.5703125" style="189" customWidth="1"/>
    <col min="1113" max="1113" width="7.42578125" style="189" bestFit="1" customWidth="1"/>
    <col min="1114" max="1114" width="8" style="189" bestFit="1" customWidth="1"/>
    <col min="1115" max="1115" width="11.85546875" style="189" customWidth="1"/>
    <col min="1116" max="1116" width="7.85546875" style="189" bestFit="1" customWidth="1"/>
    <col min="1117" max="1117" width="11.85546875" style="189" customWidth="1"/>
    <col min="1118" max="1118" width="7.85546875" style="189" bestFit="1" customWidth="1"/>
    <col min="1119" max="1119" width="12.5703125" style="189" customWidth="1"/>
    <col min="1120" max="1120" width="12.85546875" style="189" bestFit="1" customWidth="1"/>
    <col min="1121" max="1366" width="9.140625" style="189"/>
    <col min="1367" max="1367" width="6" style="189" customWidth="1"/>
    <col min="1368" max="1368" width="63.5703125" style="189" customWidth="1"/>
    <col min="1369" max="1369" width="7.42578125" style="189" bestFit="1" customWidth="1"/>
    <col min="1370" max="1370" width="8" style="189" bestFit="1" customWidth="1"/>
    <col min="1371" max="1371" width="11.85546875" style="189" customWidth="1"/>
    <col min="1372" max="1372" width="7.85546875" style="189" bestFit="1" customWidth="1"/>
    <col min="1373" max="1373" width="11.85546875" style="189" customWidth="1"/>
    <col min="1374" max="1374" width="7.85546875" style="189" bestFit="1" customWidth="1"/>
    <col min="1375" max="1375" width="12.5703125" style="189" customWidth="1"/>
    <col min="1376" max="1376" width="12.85546875" style="189" bestFit="1" customWidth="1"/>
    <col min="1377" max="1622" width="9.140625" style="189"/>
    <col min="1623" max="1623" width="6" style="189" customWidth="1"/>
    <col min="1624" max="1624" width="63.5703125" style="189" customWidth="1"/>
    <col min="1625" max="1625" width="7.42578125" style="189" bestFit="1" customWidth="1"/>
    <col min="1626" max="1626" width="8" style="189" bestFit="1" customWidth="1"/>
    <col min="1627" max="1627" width="11.85546875" style="189" customWidth="1"/>
    <col min="1628" max="1628" width="7.85546875" style="189" bestFit="1" customWidth="1"/>
    <col min="1629" max="1629" width="11.85546875" style="189" customWidth="1"/>
    <col min="1630" max="1630" width="7.85546875" style="189" bestFit="1" customWidth="1"/>
    <col min="1631" max="1631" width="12.5703125" style="189" customWidth="1"/>
    <col min="1632" max="1632" width="12.85546875" style="189" bestFit="1" customWidth="1"/>
    <col min="1633" max="1878" width="9.140625" style="189"/>
    <col min="1879" max="1879" width="6" style="189" customWidth="1"/>
    <col min="1880" max="1880" width="63.5703125" style="189" customWidth="1"/>
    <col min="1881" max="1881" width="7.42578125" style="189" bestFit="1" customWidth="1"/>
    <col min="1882" max="1882" width="8" style="189" bestFit="1" customWidth="1"/>
    <col min="1883" max="1883" width="11.85546875" style="189" customWidth="1"/>
    <col min="1884" max="1884" width="7.85546875" style="189" bestFit="1" customWidth="1"/>
    <col min="1885" max="1885" width="11.85546875" style="189" customWidth="1"/>
    <col min="1886" max="1886" width="7.85546875" style="189" bestFit="1" customWidth="1"/>
    <col min="1887" max="1887" width="12.5703125" style="189" customWidth="1"/>
    <col min="1888" max="1888" width="12.85546875" style="189" bestFit="1" customWidth="1"/>
    <col min="1889" max="2134" width="9.140625" style="189"/>
    <col min="2135" max="2135" width="6" style="189" customWidth="1"/>
    <col min="2136" max="2136" width="63.5703125" style="189" customWidth="1"/>
    <col min="2137" max="2137" width="7.42578125" style="189" bestFit="1" customWidth="1"/>
    <col min="2138" max="2138" width="8" style="189" bestFit="1" customWidth="1"/>
    <col min="2139" max="2139" width="11.85546875" style="189" customWidth="1"/>
    <col min="2140" max="2140" width="7.85546875" style="189" bestFit="1" customWidth="1"/>
    <col min="2141" max="2141" width="11.85546875" style="189" customWidth="1"/>
    <col min="2142" max="2142" width="7.85546875" style="189" bestFit="1" customWidth="1"/>
    <col min="2143" max="2143" width="12.5703125" style="189" customWidth="1"/>
    <col min="2144" max="2144" width="12.85546875" style="189" bestFit="1" customWidth="1"/>
    <col min="2145" max="2390" width="9.140625" style="189"/>
    <col min="2391" max="2391" width="6" style="189" customWidth="1"/>
    <col min="2392" max="2392" width="63.5703125" style="189" customWidth="1"/>
    <col min="2393" max="2393" width="7.42578125" style="189" bestFit="1" customWidth="1"/>
    <col min="2394" max="2394" width="8" style="189" bestFit="1" customWidth="1"/>
    <col min="2395" max="2395" width="11.85546875" style="189" customWidth="1"/>
    <col min="2396" max="2396" width="7.85546875" style="189" bestFit="1" customWidth="1"/>
    <col min="2397" max="2397" width="11.85546875" style="189" customWidth="1"/>
    <col min="2398" max="2398" width="7.85546875" style="189" bestFit="1" customWidth="1"/>
    <col min="2399" max="2399" width="12.5703125" style="189" customWidth="1"/>
    <col min="2400" max="2400" width="12.85546875" style="189" bestFit="1" customWidth="1"/>
    <col min="2401" max="2646" width="9.140625" style="189"/>
    <col min="2647" max="2647" width="6" style="189" customWidth="1"/>
    <col min="2648" max="2648" width="63.5703125" style="189" customWidth="1"/>
    <col min="2649" max="2649" width="7.42578125" style="189" bestFit="1" customWidth="1"/>
    <col min="2650" max="2650" width="8" style="189" bestFit="1" customWidth="1"/>
    <col min="2651" max="2651" width="11.85546875" style="189" customWidth="1"/>
    <col min="2652" max="2652" width="7.85546875" style="189" bestFit="1" customWidth="1"/>
    <col min="2653" max="2653" width="11.85546875" style="189" customWidth="1"/>
    <col min="2654" max="2654" width="7.85546875" style="189" bestFit="1" customWidth="1"/>
    <col min="2655" max="2655" width="12.5703125" style="189" customWidth="1"/>
    <col min="2656" max="2656" width="12.85546875" style="189" bestFit="1" customWidth="1"/>
    <col min="2657" max="2902" width="9.140625" style="189"/>
    <col min="2903" max="2903" width="6" style="189" customWidth="1"/>
    <col min="2904" max="2904" width="63.5703125" style="189" customWidth="1"/>
    <col min="2905" max="2905" width="7.42578125" style="189" bestFit="1" customWidth="1"/>
    <col min="2906" max="2906" width="8" style="189" bestFit="1" customWidth="1"/>
    <col min="2907" max="2907" width="11.85546875" style="189" customWidth="1"/>
    <col min="2908" max="2908" width="7.85546875" style="189" bestFit="1" customWidth="1"/>
    <col min="2909" max="2909" width="11.85546875" style="189" customWidth="1"/>
    <col min="2910" max="2910" width="7.85546875" style="189" bestFit="1" customWidth="1"/>
    <col min="2911" max="2911" width="12.5703125" style="189" customWidth="1"/>
    <col min="2912" max="2912" width="12.85546875" style="189" bestFit="1" customWidth="1"/>
    <col min="2913" max="3158" width="9.140625" style="189"/>
    <col min="3159" max="3159" width="6" style="189" customWidth="1"/>
    <col min="3160" max="3160" width="63.5703125" style="189" customWidth="1"/>
    <col min="3161" max="3161" width="7.42578125" style="189" bestFit="1" customWidth="1"/>
    <col min="3162" max="3162" width="8" style="189" bestFit="1" customWidth="1"/>
    <col min="3163" max="3163" width="11.85546875" style="189" customWidth="1"/>
    <col min="3164" max="3164" width="7.85546875" style="189" bestFit="1" customWidth="1"/>
    <col min="3165" max="3165" width="11.85546875" style="189" customWidth="1"/>
    <col min="3166" max="3166" width="7.85546875" style="189" bestFit="1" customWidth="1"/>
    <col min="3167" max="3167" width="12.5703125" style="189" customWidth="1"/>
    <col min="3168" max="3168" width="12.85546875" style="189" bestFit="1" customWidth="1"/>
    <col min="3169" max="3414" width="9.140625" style="189"/>
    <col min="3415" max="3415" width="6" style="189" customWidth="1"/>
    <col min="3416" max="3416" width="63.5703125" style="189" customWidth="1"/>
    <col min="3417" max="3417" width="7.42578125" style="189" bestFit="1" customWidth="1"/>
    <col min="3418" max="3418" width="8" style="189" bestFit="1" customWidth="1"/>
    <col min="3419" max="3419" width="11.85546875" style="189" customWidth="1"/>
    <col min="3420" max="3420" width="7.85546875" style="189" bestFit="1" customWidth="1"/>
    <col min="3421" max="3421" width="11.85546875" style="189" customWidth="1"/>
    <col min="3422" max="3422" width="7.85546875" style="189" bestFit="1" customWidth="1"/>
    <col min="3423" max="3423" width="12.5703125" style="189" customWidth="1"/>
    <col min="3424" max="3424" width="12.85546875" style="189" bestFit="1" customWidth="1"/>
    <col min="3425" max="3670" width="9.140625" style="189"/>
    <col min="3671" max="3671" width="6" style="189" customWidth="1"/>
    <col min="3672" max="3672" width="63.5703125" style="189" customWidth="1"/>
    <col min="3673" max="3673" width="7.42578125" style="189" bestFit="1" customWidth="1"/>
    <col min="3674" max="3674" width="8" style="189" bestFit="1" customWidth="1"/>
    <col min="3675" max="3675" width="11.85546875" style="189" customWidth="1"/>
    <col min="3676" max="3676" width="7.85546875" style="189" bestFit="1" customWidth="1"/>
    <col min="3677" max="3677" width="11.85546875" style="189" customWidth="1"/>
    <col min="3678" max="3678" width="7.85546875" style="189" bestFit="1" customWidth="1"/>
    <col min="3679" max="3679" width="12.5703125" style="189" customWidth="1"/>
    <col min="3680" max="3680" width="12.85546875" style="189" bestFit="1" customWidth="1"/>
    <col min="3681" max="3926" width="9.140625" style="189"/>
    <col min="3927" max="3927" width="6" style="189" customWidth="1"/>
    <col min="3928" max="3928" width="63.5703125" style="189" customWidth="1"/>
    <col min="3929" max="3929" width="7.42578125" style="189" bestFit="1" customWidth="1"/>
    <col min="3930" max="3930" width="8" style="189" bestFit="1" customWidth="1"/>
    <col min="3931" max="3931" width="11.85546875" style="189" customWidth="1"/>
    <col min="3932" max="3932" width="7.85546875" style="189" bestFit="1" customWidth="1"/>
    <col min="3933" max="3933" width="11.85546875" style="189" customWidth="1"/>
    <col min="3934" max="3934" width="7.85546875" style="189" bestFit="1" customWidth="1"/>
    <col min="3935" max="3935" width="12.5703125" style="189" customWidth="1"/>
    <col min="3936" max="3936" width="12.85546875" style="189" bestFit="1" customWidth="1"/>
    <col min="3937" max="4182" width="9.140625" style="189"/>
    <col min="4183" max="4183" width="6" style="189" customWidth="1"/>
    <col min="4184" max="4184" width="63.5703125" style="189" customWidth="1"/>
    <col min="4185" max="4185" width="7.42578125" style="189" bestFit="1" customWidth="1"/>
    <col min="4186" max="4186" width="8" style="189" bestFit="1" customWidth="1"/>
    <col min="4187" max="4187" width="11.85546875" style="189" customWidth="1"/>
    <col min="4188" max="4188" width="7.85546875" style="189" bestFit="1" customWidth="1"/>
    <col min="4189" max="4189" width="11.85546875" style="189" customWidth="1"/>
    <col min="4190" max="4190" width="7.85546875" style="189" bestFit="1" customWidth="1"/>
    <col min="4191" max="4191" width="12.5703125" style="189" customWidth="1"/>
    <col min="4192" max="4192" width="12.85546875" style="189" bestFit="1" customWidth="1"/>
    <col min="4193" max="4438" width="9.140625" style="189"/>
    <col min="4439" max="4439" width="6" style="189" customWidth="1"/>
    <col min="4440" max="4440" width="63.5703125" style="189" customWidth="1"/>
    <col min="4441" max="4441" width="7.42578125" style="189" bestFit="1" customWidth="1"/>
    <col min="4442" max="4442" width="8" style="189" bestFit="1" customWidth="1"/>
    <col min="4443" max="4443" width="11.85546875" style="189" customWidth="1"/>
    <col min="4444" max="4444" width="7.85546875" style="189" bestFit="1" customWidth="1"/>
    <col min="4445" max="4445" width="11.85546875" style="189" customWidth="1"/>
    <col min="4446" max="4446" width="7.85546875" style="189" bestFit="1" customWidth="1"/>
    <col min="4447" max="4447" width="12.5703125" style="189" customWidth="1"/>
    <col min="4448" max="4448" width="12.85546875" style="189" bestFit="1" customWidth="1"/>
    <col min="4449" max="4694" width="9.140625" style="189"/>
    <col min="4695" max="4695" width="6" style="189" customWidth="1"/>
    <col min="4696" max="4696" width="63.5703125" style="189" customWidth="1"/>
    <col min="4697" max="4697" width="7.42578125" style="189" bestFit="1" customWidth="1"/>
    <col min="4698" max="4698" width="8" style="189" bestFit="1" customWidth="1"/>
    <col min="4699" max="4699" width="11.85546875" style="189" customWidth="1"/>
    <col min="4700" max="4700" width="7.85546875" style="189" bestFit="1" customWidth="1"/>
    <col min="4701" max="4701" width="11.85546875" style="189" customWidth="1"/>
    <col min="4702" max="4702" width="7.85546875" style="189" bestFit="1" customWidth="1"/>
    <col min="4703" max="4703" width="12.5703125" style="189" customWidth="1"/>
    <col min="4704" max="4704" width="12.85546875" style="189" bestFit="1" customWidth="1"/>
    <col min="4705" max="4950" width="9.140625" style="189"/>
    <col min="4951" max="4951" width="6" style="189" customWidth="1"/>
    <col min="4952" max="4952" width="63.5703125" style="189" customWidth="1"/>
    <col min="4953" max="4953" width="7.42578125" style="189" bestFit="1" customWidth="1"/>
    <col min="4954" max="4954" width="8" style="189" bestFit="1" customWidth="1"/>
    <col min="4955" max="4955" width="11.85546875" style="189" customWidth="1"/>
    <col min="4956" max="4956" width="7.85546875" style="189" bestFit="1" customWidth="1"/>
    <col min="4957" max="4957" width="11.85546875" style="189" customWidth="1"/>
    <col min="4958" max="4958" width="7.85546875" style="189" bestFit="1" customWidth="1"/>
    <col min="4959" max="4959" width="12.5703125" style="189" customWidth="1"/>
    <col min="4960" max="4960" width="12.85546875" style="189" bestFit="1" customWidth="1"/>
    <col min="4961" max="5206" width="9.140625" style="189"/>
    <col min="5207" max="5207" width="6" style="189" customWidth="1"/>
    <col min="5208" max="5208" width="63.5703125" style="189" customWidth="1"/>
    <col min="5209" max="5209" width="7.42578125" style="189" bestFit="1" customWidth="1"/>
    <col min="5210" max="5210" width="8" style="189" bestFit="1" customWidth="1"/>
    <col min="5211" max="5211" width="11.85546875" style="189" customWidth="1"/>
    <col min="5212" max="5212" width="7.85546875" style="189" bestFit="1" customWidth="1"/>
    <col min="5213" max="5213" width="11.85546875" style="189" customWidth="1"/>
    <col min="5214" max="5214" width="7.85546875" style="189" bestFit="1" customWidth="1"/>
    <col min="5215" max="5215" width="12.5703125" style="189" customWidth="1"/>
    <col min="5216" max="5216" width="12.85546875" style="189" bestFit="1" customWidth="1"/>
    <col min="5217" max="5462" width="9.140625" style="189"/>
    <col min="5463" max="5463" width="6" style="189" customWidth="1"/>
    <col min="5464" max="5464" width="63.5703125" style="189" customWidth="1"/>
    <col min="5465" max="5465" width="7.42578125" style="189" bestFit="1" customWidth="1"/>
    <col min="5466" max="5466" width="8" style="189" bestFit="1" customWidth="1"/>
    <col min="5467" max="5467" width="11.85546875" style="189" customWidth="1"/>
    <col min="5468" max="5468" width="7.85546875" style="189" bestFit="1" customWidth="1"/>
    <col min="5469" max="5469" width="11.85546875" style="189" customWidth="1"/>
    <col min="5470" max="5470" width="7.85546875" style="189" bestFit="1" customWidth="1"/>
    <col min="5471" max="5471" width="12.5703125" style="189" customWidth="1"/>
    <col min="5472" max="5472" width="12.85546875" style="189" bestFit="1" customWidth="1"/>
    <col min="5473" max="5718" width="9.140625" style="189"/>
    <col min="5719" max="5719" width="6" style="189" customWidth="1"/>
    <col min="5720" max="5720" width="63.5703125" style="189" customWidth="1"/>
    <col min="5721" max="5721" width="7.42578125" style="189" bestFit="1" customWidth="1"/>
    <col min="5722" max="5722" width="8" style="189" bestFit="1" customWidth="1"/>
    <col min="5723" max="5723" width="11.85546875" style="189" customWidth="1"/>
    <col min="5724" max="5724" width="7.85546875" style="189" bestFit="1" customWidth="1"/>
    <col min="5725" max="5725" width="11.85546875" style="189" customWidth="1"/>
    <col min="5726" max="5726" width="7.85546875" style="189" bestFit="1" customWidth="1"/>
    <col min="5727" max="5727" width="12.5703125" style="189" customWidth="1"/>
    <col min="5728" max="5728" width="12.85546875" style="189" bestFit="1" customWidth="1"/>
    <col min="5729" max="5974" width="9.140625" style="189"/>
    <col min="5975" max="5975" width="6" style="189" customWidth="1"/>
    <col min="5976" max="5976" width="63.5703125" style="189" customWidth="1"/>
    <col min="5977" max="5977" width="7.42578125" style="189" bestFit="1" customWidth="1"/>
    <col min="5978" max="5978" width="8" style="189" bestFit="1" customWidth="1"/>
    <col min="5979" max="5979" width="11.85546875" style="189" customWidth="1"/>
    <col min="5980" max="5980" width="7.85546875" style="189" bestFit="1" customWidth="1"/>
    <col min="5981" max="5981" width="11.85546875" style="189" customWidth="1"/>
    <col min="5982" max="5982" width="7.85546875" style="189" bestFit="1" customWidth="1"/>
    <col min="5983" max="5983" width="12.5703125" style="189" customWidth="1"/>
    <col min="5984" max="5984" width="12.85546875" style="189" bestFit="1" customWidth="1"/>
    <col min="5985" max="6230" width="9.140625" style="189"/>
    <col min="6231" max="6231" width="6" style="189" customWidth="1"/>
    <col min="6232" max="6232" width="63.5703125" style="189" customWidth="1"/>
    <col min="6233" max="6233" width="7.42578125" style="189" bestFit="1" customWidth="1"/>
    <col min="6234" max="6234" width="8" style="189" bestFit="1" customWidth="1"/>
    <col min="6235" max="6235" width="11.85546875" style="189" customWidth="1"/>
    <col min="6236" max="6236" width="7.85546875" style="189" bestFit="1" customWidth="1"/>
    <col min="6237" max="6237" width="11.85546875" style="189" customWidth="1"/>
    <col min="6238" max="6238" width="7.85546875" style="189" bestFit="1" customWidth="1"/>
    <col min="6239" max="6239" width="12.5703125" style="189" customWidth="1"/>
    <col min="6240" max="6240" width="12.85546875" style="189" bestFit="1" customWidth="1"/>
    <col min="6241" max="6486" width="9.140625" style="189"/>
    <col min="6487" max="6487" width="6" style="189" customWidth="1"/>
    <col min="6488" max="6488" width="63.5703125" style="189" customWidth="1"/>
    <col min="6489" max="6489" width="7.42578125" style="189" bestFit="1" customWidth="1"/>
    <col min="6490" max="6490" width="8" style="189" bestFit="1" customWidth="1"/>
    <col min="6491" max="6491" width="11.85546875" style="189" customWidth="1"/>
    <col min="6492" max="6492" width="7.85546875" style="189" bestFit="1" customWidth="1"/>
    <col min="6493" max="6493" width="11.85546875" style="189" customWidth="1"/>
    <col min="6494" max="6494" width="7.85546875" style="189" bestFit="1" customWidth="1"/>
    <col min="6495" max="6495" width="12.5703125" style="189" customWidth="1"/>
    <col min="6496" max="6496" width="12.85546875" style="189" bestFit="1" customWidth="1"/>
    <col min="6497" max="6742" width="9.140625" style="189"/>
    <col min="6743" max="6743" width="6" style="189" customWidth="1"/>
    <col min="6744" max="6744" width="63.5703125" style="189" customWidth="1"/>
    <col min="6745" max="6745" width="7.42578125" style="189" bestFit="1" customWidth="1"/>
    <col min="6746" max="6746" width="8" style="189" bestFit="1" customWidth="1"/>
    <col min="6747" max="6747" width="11.85546875" style="189" customWidth="1"/>
    <col min="6748" max="6748" width="7.85546875" style="189" bestFit="1" customWidth="1"/>
    <col min="6749" max="6749" width="11.85546875" style="189" customWidth="1"/>
    <col min="6750" max="6750" width="7.85546875" style="189" bestFit="1" customWidth="1"/>
    <col min="6751" max="6751" width="12.5703125" style="189" customWidth="1"/>
    <col min="6752" max="6752" width="12.85546875" style="189" bestFit="1" customWidth="1"/>
    <col min="6753" max="6998" width="9.140625" style="189"/>
    <col min="6999" max="6999" width="6" style="189" customWidth="1"/>
    <col min="7000" max="7000" width="63.5703125" style="189" customWidth="1"/>
    <col min="7001" max="7001" width="7.42578125" style="189" bestFit="1" customWidth="1"/>
    <col min="7002" max="7002" width="8" style="189" bestFit="1" customWidth="1"/>
    <col min="7003" max="7003" width="11.85546875" style="189" customWidth="1"/>
    <col min="7004" max="7004" width="7.85546875" style="189" bestFit="1" customWidth="1"/>
    <col min="7005" max="7005" width="11.85546875" style="189" customWidth="1"/>
    <col min="7006" max="7006" width="7.85546875" style="189" bestFit="1" customWidth="1"/>
    <col min="7007" max="7007" width="12.5703125" style="189" customWidth="1"/>
    <col min="7008" max="7008" width="12.85546875" style="189" bestFit="1" customWidth="1"/>
    <col min="7009" max="7254" width="9.140625" style="189"/>
    <col min="7255" max="7255" width="6" style="189" customWidth="1"/>
    <col min="7256" max="7256" width="63.5703125" style="189" customWidth="1"/>
    <col min="7257" max="7257" width="7.42578125" style="189" bestFit="1" customWidth="1"/>
    <col min="7258" max="7258" width="8" style="189" bestFit="1" customWidth="1"/>
    <col min="7259" max="7259" width="11.85546875" style="189" customWidth="1"/>
    <col min="7260" max="7260" width="7.85546875" style="189" bestFit="1" customWidth="1"/>
    <col min="7261" max="7261" width="11.85546875" style="189" customWidth="1"/>
    <col min="7262" max="7262" width="7.85546875" style="189" bestFit="1" customWidth="1"/>
    <col min="7263" max="7263" width="12.5703125" style="189" customWidth="1"/>
    <col min="7264" max="7264" width="12.85546875" style="189" bestFit="1" customWidth="1"/>
    <col min="7265" max="7510" width="9.140625" style="189"/>
    <col min="7511" max="7511" width="6" style="189" customWidth="1"/>
    <col min="7512" max="7512" width="63.5703125" style="189" customWidth="1"/>
    <col min="7513" max="7513" width="7.42578125" style="189" bestFit="1" customWidth="1"/>
    <col min="7514" max="7514" width="8" style="189" bestFit="1" customWidth="1"/>
    <col min="7515" max="7515" width="11.85546875" style="189" customWidth="1"/>
    <col min="7516" max="7516" width="7.85546875" style="189" bestFit="1" customWidth="1"/>
    <col min="7517" max="7517" width="11.85546875" style="189" customWidth="1"/>
    <col min="7518" max="7518" width="7.85546875" style="189" bestFit="1" customWidth="1"/>
    <col min="7519" max="7519" width="12.5703125" style="189" customWidth="1"/>
    <col min="7520" max="7520" width="12.85546875" style="189" bestFit="1" customWidth="1"/>
    <col min="7521" max="7766" width="9.140625" style="189"/>
    <col min="7767" max="7767" width="6" style="189" customWidth="1"/>
    <col min="7768" max="7768" width="63.5703125" style="189" customWidth="1"/>
    <col min="7769" max="7769" width="7.42578125" style="189" bestFit="1" customWidth="1"/>
    <col min="7770" max="7770" width="8" style="189" bestFit="1" customWidth="1"/>
    <col min="7771" max="7771" width="11.85546875" style="189" customWidth="1"/>
    <col min="7772" max="7772" width="7.85546875" style="189" bestFit="1" customWidth="1"/>
    <col min="7773" max="7773" width="11.85546875" style="189" customWidth="1"/>
    <col min="7774" max="7774" width="7.85546875" style="189" bestFit="1" customWidth="1"/>
    <col min="7775" max="7775" width="12.5703125" style="189" customWidth="1"/>
    <col min="7776" max="7776" width="12.85546875" style="189" bestFit="1" customWidth="1"/>
    <col min="7777" max="8022" width="9.140625" style="189"/>
    <col min="8023" max="8023" width="6" style="189" customWidth="1"/>
    <col min="8024" max="8024" width="63.5703125" style="189" customWidth="1"/>
    <col min="8025" max="8025" width="7.42578125" style="189" bestFit="1" customWidth="1"/>
    <col min="8026" max="8026" width="8" style="189" bestFit="1" customWidth="1"/>
    <col min="8027" max="8027" width="11.85546875" style="189" customWidth="1"/>
    <col min="8028" max="8028" width="7.85546875" style="189" bestFit="1" customWidth="1"/>
    <col min="8029" max="8029" width="11.85546875" style="189" customWidth="1"/>
    <col min="8030" max="8030" width="7.85546875" style="189" bestFit="1" customWidth="1"/>
    <col min="8031" max="8031" width="12.5703125" style="189" customWidth="1"/>
    <col min="8032" max="8032" width="12.85546875" style="189" bestFit="1" customWidth="1"/>
    <col min="8033" max="8278" width="9.140625" style="189"/>
    <col min="8279" max="8279" width="6" style="189" customWidth="1"/>
    <col min="8280" max="8280" width="63.5703125" style="189" customWidth="1"/>
    <col min="8281" max="8281" width="7.42578125" style="189" bestFit="1" customWidth="1"/>
    <col min="8282" max="8282" width="8" style="189" bestFit="1" customWidth="1"/>
    <col min="8283" max="8283" width="11.85546875" style="189" customWidth="1"/>
    <col min="8284" max="8284" width="7.85546875" style="189" bestFit="1" customWidth="1"/>
    <col min="8285" max="8285" width="11.85546875" style="189" customWidth="1"/>
    <col min="8286" max="8286" width="7.85546875" style="189" bestFit="1" customWidth="1"/>
    <col min="8287" max="8287" width="12.5703125" style="189" customWidth="1"/>
    <col min="8288" max="8288" width="12.85546875" style="189" bestFit="1" customWidth="1"/>
    <col min="8289" max="8534" width="9.140625" style="189"/>
    <col min="8535" max="8535" width="6" style="189" customWidth="1"/>
    <col min="8536" max="8536" width="63.5703125" style="189" customWidth="1"/>
    <col min="8537" max="8537" width="7.42578125" style="189" bestFit="1" customWidth="1"/>
    <col min="8538" max="8538" width="8" style="189" bestFit="1" customWidth="1"/>
    <col min="8539" max="8539" width="11.85546875" style="189" customWidth="1"/>
    <col min="8540" max="8540" width="7.85546875" style="189" bestFit="1" customWidth="1"/>
    <col min="8541" max="8541" width="11.85546875" style="189" customWidth="1"/>
    <col min="8542" max="8542" width="7.85546875" style="189" bestFit="1" customWidth="1"/>
    <col min="8543" max="8543" width="12.5703125" style="189" customWidth="1"/>
    <col min="8544" max="8544" width="12.85546875" style="189" bestFit="1" customWidth="1"/>
    <col min="8545" max="8790" width="9.140625" style="189"/>
    <col min="8791" max="8791" width="6" style="189" customWidth="1"/>
    <col min="8792" max="8792" width="63.5703125" style="189" customWidth="1"/>
    <col min="8793" max="8793" width="7.42578125" style="189" bestFit="1" customWidth="1"/>
    <col min="8794" max="8794" width="8" style="189" bestFit="1" customWidth="1"/>
    <col min="8795" max="8795" width="11.85546875" style="189" customWidth="1"/>
    <col min="8796" max="8796" width="7.85546875" style="189" bestFit="1" customWidth="1"/>
    <col min="8797" max="8797" width="11.85546875" style="189" customWidth="1"/>
    <col min="8798" max="8798" width="7.85546875" style="189" bestFit="1" customWidth="1"/>
    <col min="8799" max="8799" width="12.5703125" style="189" customWidth="1"/>
    <col min="8800" max="8800" width="12.85546875" style="189" bestFit="1" customWidth="1"/>
    <col min="8801" max="9046" width="9.140625" style="189"/>
    <col min="9047" max="9047" width="6" style="189" customWidth="1"/>
    <col min="9048" max="9048" width="63.5703125" style="189" customWidth="1"/>
    <col min="9049" max="9049" width="7.42578125" style="189" bestFit="1" customWidth="1"/>
    <col min="9050" max="9050" width="8" style="189" bestFit="1" customWidth="1"/>
    <col min="9051" max="9051" width="11.85546875" style="189" customWidth="1"/>
    <col min="9052" max="9052" width="7.85546875" style="189" bestFit="1" customWidth="1"/>
    <col min="9053" max="9053" width="11.85546875" style="189" customWidth="1"/>
    <col min="9054" max="9054" width="7.85546875" style="189" bestFit="1" customWidth="1"/>
    <col min="9055" max="9055" width="12.5703125" style="189" customWidth="1"/>
    <col min="9056" max="9056" width="12.85546875" style="189" bestFit="1" customWidth="1"/>
    <col min="9057" max="9302" width="9.140625" style="189"/>
    <col min="9303" max="9303" width="6" style="189" customWidth="1"/>
    <col min="9304" max="9304" width="63.5703125" style="189" customWidth="1"/>
    <col min="9305" max="9305" width="7.42578125" style="189" bestFit="1" customWidth="1"/>
    <col min="9306" max="9306" width="8" style="189" bestFit="1" customWidth="1"/>
    <col min="9307" max="9307" width="11.85546875" style="189" customWidth="1"/>
    <col min="9308" max="9308" width="7.85546875" style="189" bestFit="1" customWidth="1"/>
    <col min="9309" max="9309" width="11.85546875" style="189" customWidth="1"/>
    <col min="9310" max="9310" width="7.85546875" style="189" bestFit="1" customWidth="1"/>
    <col min="9311" max="9311" width="12.5703125" style="189" customWidth="1"/>
    <col min="9312" max="9312" width="12.85546875" style="189" bestFit="1" customWidth="1"/>
    <col min="9313" max="9558" width="9.140625" style="189"/>
    <col min="9559" max="9559" width="6" style="189" customWidth="1"/>
    <col min="9560" max="9560" width="63.5703125" style="189" customWidth="1"/>
    <col min="9561" max="9561" width="7.42578125" style="189" bestFit="1" customWidth="1"/>
    <col min="9562" max="9562" width="8" style="189" bestFit="1" customWidth="1"/>
    <col min="9563" max="9563" width="11.85546875" style="189" customWidth="1"/>
    <col min="9564" max="9564" width="7.85546875" style="189" bestFit="1" customWidth="1"/>
    <col min="9565" max="9565" width="11.85546875" style="189" customWidth="1"/>
    <col min="9566" max="9566" width="7.85546875" style="189" bestFit="1" customWidth="1"/>
    <col min="9567" max="9567" width="12.5703125" style="189" customWidth="1"/>
    <col min="9568" max="9568" width="12.85546875" style="189" bestFit="1" customWidth="1"/>
    <col min="9569" max="9814" width="9.140625" style="189"/>
    <col min="9815" max="9815" width="6" style="189" customWidth="1"/>
    <col min="9816" max="9816" width="63.5703125" style="189" customWidth="1"/>
    <col min="9817" max="9817" width="7.42578125" style="189" bestFit="1" customWidth="1"/>
    <col min="9818" max="9818" width="8" style="189" bestFit="1" customWidth="1"/>
    <col min="9819" max="9819" width="11.85546875" style="189" customWidth="1"/>
    <col min="9820" max="9820" width="7.85546875" style="189" bestFit="1" customWidth="1"/>
    <col min="9821" max="9821" width="11.85546875" style="189" customWidth="1"/>
    <col min="9822" max="9822" width="7.85546875" style="189" bestFit="1" customWidth="1"/>
    <col min="9823" max="9823" width="12.5703125" style="189" customWidth="1"/>
    <col min="9824" max="9824" width="12.85546875" style="189" bestFit="1" customWidth="1"/>
    <col min="9825" max="10070" width="9.140625" style="189"/>
    <col min="10071" max="10071" width="6" style="189" customWidth="1"/>
    <col min="10072" max="10072" width="63.5703125" style="189" customWidth="1"/>
    <col min="10073" max="10073" width="7.42578125" style="189" bestFit="1" customWidth="1"/>
    <col min="10074" max="10074" width="8" style="189" bestFit="1" customWidth="1"/>
    <col min="10075" max="10075" width="11.85546875" style="189" customWidth="1"/>
    <col min="10076" max="10076" width="7.85546875" style="189" bestFit="1" customWidth="1"/>
    <col min="10077" max="10077" width="11.85546875" style="189" customWidth="1"/>
    <col min="10078" max="10078" width="7.85546875" style="189" bestFit="1" customWidth="1"/>
    <col min="10079" max="10079" width="12.5703125" style="189" customWidth="1"/>
    <col min="10080" max="10080" width="12.85546875" style="189" bestFit="1" customWidth="1"/>
    <col min="10081" max="10326" width="9.140625" style="189"/>
    <col min="10327" max="10327" width="6" style="189" customWidth="1"/>
    <col min="10328" max="10328" width="63.5703125" style="189" customWidth="1"/>
    <col min="10329" max="10329" width="7.42578125" style="189" bestFit="1" customWidth="1"/>
    <col min="10330" max="10330" width="8" style="189" bestFit="1" customWidth="1"/>
    <col min="10331" max="10331" width="11.85546875" style="189" customWidth="1"/>
    <col min="10332" max="10332" width="7.85546875" style="189" bestFit="1" customWidth="1"/>
    <col min="10333" max="10333" width="11.85546875" style="189" customWidth="1"/>
    <col min="10334" max="10334" width="7.85546875" style="189" bestFit="1" customWidth="1"/>
    <col min="10335" max="10335" width="12.5703125" style="189" customWidth="1"/>
    <col min="10336" max="10336" width="12.85546875" style="189" bestFit="1" customWidth="1"/>
    <col min="10337" max="10582" width="9.140625" style="189"/>
    <col min="10583" max="10583" width="6" style="189" customWidth="1"/>
    <col min="10584" max="10584" width="63.5703125" style="189" customWidth="1"/>
    <col min="10585" max="10585" width="7.42578125" style="189" bestFit="1" customWidth="1"/>
    <col min="10586" max="10586" width="8" style="189" bestFit="1" customWidth="1"/>
    <col min="10587" max="10587" width="11.85546875" style="189" customWidth="1"/>
    <col min="10588" max="10588" width="7.85546875" style="189" bestFit="1" customWidth="1"/>
    <col min="10589" max="10589" width="11.85546875" style="189" customWidth="1"/>
    <col min="10590" max="10590" width="7.85546875" style="189" bestFit="1" customWidth="1"/>
    <col min="10591" max="10591" width="12.5703125" style="189" customWidth="1"/>
    <col min="10592" max="10592" width="12.85546875" style="189" bestFit="1" customWidth="1"/>
    <col min="10593" max="10838" width="9.140625" style="189"/>
    <col min="10839" max="10839" width="6" style="189" customWidth="1"/>
    <col min="10840" max="10840" width="63.5703125" style="189" customWidth="1"/>
    <col min="10841" max="10841" width="7.42578125" style="189" bestFit="1" customWidth="1"/>
    <col min="10842" max="10842" width="8" style="189" bestFit="1" customWidth="1"/>
    <col min="10843" max="10843" width="11.85546875" style="189" customWidth="1"/>
    <col min="10844" max="10844" width="7.85546875" style="189" bestFit="1" customWidth="1"/>
    <col min="10845" max="10845" width="11.85546875" style="189" customWidth="1"/>
    <col min="10846" max="10846" width="7.85546875" style="189" bestFit="1" customWidth="1"/>
    <col min="10847" max="10847" width="12.5703125" style="189" customWidth="1"/>
    <col min="10848" max="10848" width="12.85546875" style="189" bestFit="1" customWidth="1"/>
    <col min="10849" max="11094" width="9.140625" style="189"/>
    <col min="11095" max="11095" width="6" style="189" customWidth="1"/>
    <col min="11096" max="11096" width="63.5703125" style="189" customWidth="1"/>
    <col min="11097" max="11097" width="7.42578125" style="189" bestFit="1" customWidth="1"/>
    <col min="11098" max="11098" width="8" style="189" bestFit="1" customWidth="1"/>
    <col min="11099" max="11099" width="11.85546875" style="189" customWidth="1"/>
    <col min="11100" max="11100" width="7.85546875" style="189" bestFit="1" customWidth="1"/>
    <col min="11101" max="11101" width="11.85546875" style="189" customWidth="1"/>
    <col min="11102" max="11102" width="7.85546875" style="189" bestFit="1" customWidth="1"/>
    <col min="11103" max="11103" width="12.5703125" style="189" customWidth="1"/>
    <col min="11104" max="11104" width="12.85546875" style="189" bestFit="1" customWidth="1"/>
    <col min="11105" max="11350" width="9.140625" style="189"/>
    <col min="11351" max="11351" width="6" style="189" customWidth="1"/>
    <col min="11352" max="11352" width="63.5703125" style="189" customWidth="1"/>
    <col min="11353" max="11353" width="7.42578125" style="189" bestFit="1" customWidth="1"/>
    <col min="11354" max="11354" width="8" style="189" bestFit="1" customWidth="1"/>
    <col min="11355" max="11355" width="11.85546875" style="189" customWidth="1"/>
    <col min="11356" max="11356" width="7.85546875" style="189" bestFit="1" customWidth="1"/>
    <col min="11357" max="11357" width="11.85546875" style="189" customWidth="1"/>
    <col min="11358" max="11358" width="7.85546875" style="189" bestFit="1" customWidth="1"/>
    <col min="11359" max="11359" width="12.5703125" style="189" customWidth="1"/>
    <col min="11360" max="11360" width="12.85546875" style="189" bestFit="1" customWidth="1"/>
    <col min="11361" max="11606" width="9.140625" style="189"/>
    <col min="11607" max="11607" width="6" style="189" customWidth="1"/>
    <col min="11608" max="11608" width="63.5703125" style="189" customWidth="1"/>
    <col min="11609" max="11609" width="7.42578125" style="189" bestFit="1" customWidth="1"/>
    <col min="11610" max="11610" width="8" style="189" bestFit="1" customWidth="1"/>
    <col min="11611" max="11611" width="11.85546875" style="189" customWidth="1"/>
    <col min="11612" max="11612" width="7.85546875" style="189" bestFit="1" customWidth="1"/>
    <col min="11613" max="11613" width="11.85546875" style="189" customWidth="1"/>
    <col min="11614" max="11614" width="7.85546875" style="189" bestFit="1" customWidth="1"/>
    <col min="11615" max="11615" width="12.5703125" style="189" customWidth="1"/>
    <col min="11616" max="11616" width="12.85546875" style="189" bestFit="1" customWidth="1"/>
    <col min="11617" max="11862" width="9.140625" style="189"/>
    <col min="11863" max="11863" width="6" style="189" customWidth="1"/>
    <col min="11864" max="11864" width="63.5703125" style="189" customWidth="1"/>
    <col min="11865" max="11865" width="7.42578125" style="189" bestFit="1" customWidth="1"/>
    <col min="11866" max="11866" width="8" style="189" bestFit="1" customWidth="1"/>
    <col min="11867" max="11867" width="11.85546875" style="189" customWidth="1"/>
    <col min="11868" max="11868" width="7.85546875" style="189" bestFit="1" customWidth="1"/>
    <col min="11869" max="11869" width="11.85546875" style="189" customWidth="1"/>
    <col min="11870" max="11870" width="7.85546875" style="189" bestFit="1" customWidth="1"/>
    <col min="11871" max="11871" width="12.5703125" style="189" customWidth="1"/>
    <col min="11872" max="11872" width="12.85546875" style="189" bestFit="1" customWidth="1"/>
    <col min="11873" max="12118" width="9.140625" style="189"/>
    <col min="12119" max="12119" width="6" style="189" customWidth="1"/>
    <col min="12120" max="12120" width="63.5703125" style="189" customWidth="1"/>
    <col min="12121" max="12121" width="7.42578125" style="189" bestFit="1" customWidth="1"/>
    <col min="12122" max="12122" width="8" style="189" bestFit="1" customWidth="1"/>
    <col min="12123" max="12123" width="11.85546875" style="189" customWidth="1"/>
    <col min="12124" max="12124" width="7.85546875" style="189" bestFit="1" customWidth="1"/>
    <col min="12125" max="12125" width="11.85546875" style="189" customWidth="1"/>
    <col min="12126" max="12126" width="7.85546875" style="189" bestFit="1" customWidth="1"/>
    <col min="12127" max="12127" width="12.5703125" style="189" customWidth="1"/>
    <col min="12128" max="12128" width="12.85546875" style="189" bestFit="1" customWidth="1"/>
    <col min="12129" max="12374" width="9.140625" style="189"/>
    <col min="12375" max="12375" width="6" style="189" customWidth="1"/>
    <col min="12376" max="12376" width="63.5703125" style="189" customWidth="1"/>
    <col min="12377" max="12377" width="7.42578125" style="189" bestFit="1" customWidth="1"/>
    <col min="12378" max="12378" width="8" style="189" bestFit="1" customWidth="1"/>
    <col min="12379" max="12379" width="11.85546875" style="189" customWidth="1"/>
    <col min="12380" max="12380" width="7.85546875" style="189" bestFit="1" customWidth="1"/>
    <col min="12381" max="12381" width="11.85546875" style="189" customWidth="1"/>
    <col min="12382" max="12382" width="7.85546875" style="189" bestFit="1" customWidth="1"/>
    <col min="12383" max="12383" width="12.5703125" style="189" customWidth="1"/>
    <col min="12384" max="12384" width="12.85546875" style="189" bestFit="1" customWidth="1"/>
    <col min="12385" max="12630" width="9.140625" style="189"/>
    <col min="12631" max="12631" width="6" style="189" customWidth="1"/>
    <col min="12632" max="12632" width="63.5703125" style="189" customWidth="1"/>
    <col min="12633" max="12633" width="7.42578125" style="189" bestFit="1" customWidth="1"/>
    <col min="12634" max="12634" width="8" style="189" bestFit="1" customWidth="1"/>
    <col min="12635" max="12635" width="11.85546875" style="189" customWidth="1"/>
    <col min="12636" max="12636" width="7.85546875" style="189" bestFit="1" customWidth="1"/>
    <col min="12637" max="12637" width="11.85546875" style="189" customWidth="1"/>
    <col min="12638" max="12638" width="7.85546875" style="189" bestFit="1" customWidth="1"/>
    <col min="12639" max="12639" width="12.5703125" style="189" customWidth="1"/>
    <col min="12640" max="12640" width="12.85546875" style="189" bestFit="1" customWidth="1"/>
    <col min="12641" max="12886" width="9.140625" style="189"/>
    <col min="12887" max="12887" width="6" style="189" customWidth="1"/>
    <col min="12888" max="12888" width="63.5703125" style="189" customWidth="1"/>
    <col min="12889" max="12889" width="7.42578125" style="189" bestFit="1" customWidth="1"/>
    <col min="12890" max="12890" width="8" style="189" bestFit="1" customWidth="1"/>
    <col min="12891" max="12891" width="11.85546875" style="189" customWidth="1"/>
    <col min="12892" max="12892" width="7.85546875" style="189" bestFit="1" customWidth="1"/>
    <col min="12893" max="12893" width="11.85546875" style="189" customWidth="1"/>
    <col min="12894" max="12894" width="7.85546875" style="189" bestFit="1" customWidth="1"/>
    <col min="12895" max="12895" width="12.5703125" style="189" customWidth="1"/>
    <col min="12896" max="12896" width="12.85546875" style="189" bestFit="1" customWidth="1"/>
    <col min="12897" max="13142" width="9.140625" style="189"/>
    <col min="13143" max="13143" width="6" style="189" customWidth="1"/>
    <col min="13144" max="13144" width="63.5703125" style="189" customWidth="1"/>
    <col min="13145" max="13145" width="7.42578125" style="189" bestFit="1" customWidth="1"/>
    <col min="13146" max="13146" width="8" style="189" bestFit="1" customWidth="1"/>
    <col min="13147" max="13147" width="11.85546875" style="189" customWidth="1"/>
    <col min="13148" max="13148" width="7.85546875" style="189" bestFit="1" customWidth="1"/>
    <col min="13149" max="13149" width="11.85546875" style="189" customWidth="1"/>
    <col min="13150" max="13150" width="7.85546875" style="189" bestFit="1" customWidth="1"/>
    <col min="13151" max="13151" width="12.5703125" style="189" customWidth="1"/>
    <col min="13152" max="13152" width="12.85546875" style="189" bestFit="1" customWidth="1"/>
    <col min="13153" max="13398" width="9.140625" style="189"/>
    <col min="13399" max="13399" width="6" style="189" customWidth="1"/>
    <col min="13400" max="13400" width="63.5703125" style="189" customWidth="1"/>
    <col min="13401" max="13401" width="7.42578125" style="189" bestFit="1" customWidth="1"/>
    <col min="13402" max="13402" width="8" style="189" bestFit="1" customWidth="1"/>
    <col min="13403" max="13403" width="11.85546875" style="189" customWidth="1"/>
    <col min="13404" max="13404" width="7.85546875" style="189" bestFit="1" customWidth="1"/>
    <col min="13405" max="13405" width="11.85546875" style="189" customWidth="1"/>
    <col min="13406" max="13406" width="7.85546875" style="189" bestFit="1" customWidth="1"/>
    <col min="13407" max="13407" width="12.5703125" style="189" customWidth="1"/>
    <col min="13408" max="13408" width="12.85546875" style="189" bestFit="1" customWidth="1"/>
    <col min="13409" max="13654" width="9.140625" style="189"/>
    <col min="13655" max="13655" width="6" style="189" customWidth="1"/>
    <col min="13656" max="13656" width="63.5703125" style="189" customWidth="1"/>
    <col min="13657" max="13657" width="7.42578125" style="189" bestFit="1" customWidth="1"/>
    <col min="13658" max="13658" width="8" style="189" bestFit="1" customWidth="1"/>
    <col min="13659" max="13659" width="11.85546875" style="189" customWidth="1"/>
    <col min="13660" max="13660" width="7.85546875" style="189" bestFit="1" customWidth="1"/>
    <col min="13661" max="13661" width="11.85546875" style="189" customWidth="1"/>
    <col min="13662" max="13662" width="7.85546875" style="189" bestFit="1" customWidth="1"/>
    <col min="13663" max="13663" width="12.5703125" style="189" customWidth="1"/>
    <col min="13664" max="13664" width="12.85546875" style="189" bestFit="1" customWidth="1"/>
    <col min="13665" max="13910" width="9.140625" style="189"/>
    <col min="13911" max="13911" width="6" style="189" customWidth="1"/>
    <col min="13912" max="13912" width="63.5703125" style="189" customWidth="1"/>
    <col min="13913" max="13913" width="7.42578125" style="189" bestFit="1" customWidth="1"/>
    <col min="13914" max="13914" width="8" style="189" bestFit="1" customWidth="1"/>
    <col min="13915" max="13915" width="11.85546875" style="189" customWidth="1"/>
    <col min="13916" max="13916" width="7.85546875" style="189" bestFit="1" customWidth="1"/>
    <col min="13917" max="13917" width="11.85546875" style="189" customWidth="1"/>
    <col min="13918" max="13918" width="7.85546875" style="189" bestFit="1" customWidth="1"/>
    <col min="13919" max="13919" width="12.5703125" style="189" customWidth="1"/>
    <col min="13920" max="13920" width="12.85546875" style="189" bestFit="1" customWidth="1"/>
    <col min="13921" max="14166" width="9.140625" style="189"/>
    <col min="14167" max="14167" width="6" style="189" customWidth="1"/>
    <col min="14168" max="14168" width="63.5703125" style="189" customWidth="1"/>
    <col min="14169" max="14169" width="7.42578125" style="189" bestFit="1" customWidth="1"/>
    <col min="14170" max="14170" width="8" style="189" bestFit="1" customWidth="1"/>
    <col min="14171" max="14171" width="11.85546875" style="189" customWidth="1"/>
    <col min="14172" max="14172" width="7.85546875" style="189" bestFit="1" customWidth="1"/>
    <col min="14173" max="14173" width="11.85546875" style="189" customWidth="1"/>
    <col min="14174" max="14174" width="7.85546875" style="189" bestFit="1" customWidth="1"/>
    <col min="14175" max="14175" width="12.5703125" style="189" customWidth="1"/>
    <col min="14176" max="14176" width="12.85546875" style="189" bestFit="1" customWidth="1"/>
    <col min="14177" max="14422" width="9.140625" style="189"/>
    <col min="14423" max="14423" width="6" style="189" customWidth="1"/>
    <col min="14424" max="14424" width="63.5703125" style="189" customWidth="1"/>
    <col min="14425" max="14425" width="7.42578125" style="189" bestFit="1" customWidth="1"/>
    <col min="14426" max="14426" width="8" style="189" bestFit="1" customWidth="1"/>
    <col min="14427" max="14427" width="11.85546875" style="189" customWidth="1"/>
    <col min="14428" max="14428" width="7.85546875" style="189" bestFit="1" customWidth="1"/>
    <col min="14429" max="14429" width="11.85546875" style="189" customWidth="1"/>
    <col min="14430" max="14430" width="7.85546875" style="189" bestFit="1" customWidth="1"/>
    <col min="14431" max="14431" width="12.5703125" style="189" customWidth="1"/>
    <col min="14432" max="14432" width="12.85546875" style="189" bestFit="1" customWidth="1"/>
    <col min="14433" max="14678" width="9.140625" style="189"/>
    <col min="14679" max="14679" width="6" style="189" customWidth="1"/>
    <col min="14680" max="14680" width="63.5703125" style="189" customWidth="1"/>
    <col min="14681" max="14681" width="7.42578125" style="189" bestFit="1" customWidth="1"/>
    <col min="14682" max="14682" width="8" style="189" bestFit="1" customWidth="1"/>
    <col min="14683" max="14683" width="11.85546875" style="189" customWidth="1"/>
    <col min="14684" max="14684" width="7.85546875" style="189" bestFit="1" customWidth="1"/>
    <col min="14685" max="14685" width="11.85546875" style="189" customWidth="1"/>
    <col min="14686" max="14686" width="7.85546875" style="189" bestFit="1" customWidth="1"/>
    <col min="14687" max="14687" width="12.5703125" style="189" customWidth="1"/>
    <col min="14688" max="14688" width="12.85546875" style="189" bestFit="1" customWidth="1"/>
    <col min="14689" max="14934" width="9.140625" style="189"/>
    <col min="14935" max="14935" width="6" style="189" customWidth="1"/>
    <col min="14936" max="14936" width="63.5703125" style="189" customWidth="1"/>
    <col min="14937" max="14937" width="7.42578125" style="189" bestFit="1" customWidth="1"/>
    <col min="14938" max="14938" width="8" style="189" bestFit="1" customWidth="1"/>
    <col min="14939" max="14939" width="11.85546875" style="189" customWidth="1"/>
    <col min="14940" max="14940" width="7.85546875" style="189" bestFit="1" customWidth="1"/>
    <col min="14941" max="14941" width="11.85546875" style="189" customWidth="1"/>
    <col min="14942" max="14942" width="7.85546875" style="189" bestFit="1" customWidth="1"/>
    <col min="14943" max="14943" width="12.5703125" style="189" customWidth="1"/>
    <col min="14944" max="14944" width="12.85546875" style="189" bestFit="1" customWidth="1"/>
    <col min="14945" max="15190" width="9.140625" style="189"/>
    <col min="15191" max="15191" width="6" style="189" customWidth="1"/>
    <col min="15192" max="15192" width="63.5703125" style="189" customWidth="1"/>
    <col min="15193" max="15193" width="7.42578125" style="189" bestFit="1" customWidth="1"/>
    <col min="15194" max="15194" width="8" style="189" bestFit="1" customWidth="1"/>
    <col min="15195" max="15195" width="11.85546875" style="189" customWidth="1"/>
    <col min="15196" max="15196" width="7.85546875" style="189" bestFit="1" customWidth="1"/>
    <col min="15197" max="15197" width="11.85546875" style="189" customWidth="1"/>
    <col min="15198" max="15198" width="7.85546875" style="189" bestFit="1" customWidth="1"/>
    <col min="15199" max="15199" width="12.5703125" style="189" customWidth="1"/>
    <col min="15200" max="15200" width="12.85546875" style="189" bestFit="1" customWidth="1"/>
    <col min="15201" max="15446" width="9.140625" style="189"/>
    <col min="15447" max="15447" width="6" style="189" customWidth="1"/>
    <col min="15448" max="15448" width="63.5703125" style="189" customWidth="1"/>
    <col min="15449" max="15449" width="7.42578125" style="189" bestFit="1" customWidth="1"/>
    <col min="15450" max="15450" width="8" style="189" bestFit="1" customWidth="1"/>
    <col min="15451" max="15451" width="11.85546875" style="189" customWidth="1"/>
    <col min="15452" max="15452" width="7.85546875" style="189" bestFit="1" customWidth="1"/>
    <col min="15453" max="15453" width="11.85546875" style="189" customWidth="1"/>
    <col min="15454" max="15454" width="7.85546875" style="189" bestFit="1" customWidth="1"/>
    <col min="15455" max="15455" width="12.5703125" style="189" customWidth="1"/>
    <col min="15456" max="15456" width="12.85546875" style="189" bestFit="1" customWidth="1"/>
    <col min="15457" max="15702" width="9.140625" style="189"/>
    <col min="15703" max="15703" width="6" style="189" customWidth="1"/>
    <col min="15704" max="15704" width="63.5703125" style="189" customWidth="1"/>
    <col min="15705" max="15705" width="7.42578125" style="189" bestFit="1" customWidth="1"/>
    <col min="15706" max="15706" width="8" style="189" bestFit="1" customWidth="1"/>
    <col min="15707" max="15707" width="11.85546875" style="189" customWidth="1"/>
    <col min="15708" max="15708" width="7.85546875" style="189" bestFit="1" customWidth="1"/>
    <col min="15709" max="15709" width="11.85546875" style="189" customWidth="1"/>
    <col min="15710" max="15710" width="7.85546875" style="189" bestFit="1" customWidth="1"/>
    <col min="15711" max="15711" width="12.5703125" style="189" customWidth="1"/>
    <col min="15712" max="15712" width="12.85546875" style="189" bestFit="1" customWidth="1"/>
    <col min="15713" max="15958" width="9.140625" style="189"/>
    <col min="15959" max="15959" width="6" style="189" customWidth="1"/>
    <col min="15960" max="15960" width="63.5703125" style="189" customWidth="1"/>
    <col min="15961" max="15961" width="7.42578125" style="189" bestFit="1" customWidth="1"/>
    <col min="15962" max="15962" width="8" style="189" bestFit="1" customWidth="1"/>
    <col min="15963" max="15963" width="11.85546875" style="189" customWidth="1"/>
    <col min="15964" max="15964" width="7.85546875" style="189" bestFit="1" customWidth="1"/>
    <col min="15965" max="15965" width="11.85546875" style="189" customWidth="1"/>
    <col min="15966" max="15966" width="7.85546875" style="189" bestFit="1" customWidth="1"/>
    <col min="15967" max="15967" width="12.5703125" style="189" customWidth="1"/>
    <col min="15968" max="15968" width="12.85546875" style="189" bestFit="1" customWidth="1"/>
    <col min="15969" max="16384" width="9.140625" style="189"/>
  </cols>
  <sheetData>
    <row r="6" spans="1:13" s="179" customFormat="1" ht="48" customHeight="1" x14ac:dyDescent="0.35">
      <c r="A6" s="253" t="s">
        <v>134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</row>
    <row r="7" spans="1:13" s="181" customFormat="1" ht="14.25" customHeight="1" x14ac:dyDescent="0.25">
      <c r="A7" s="180"/>
      <c r="B7" s="180"/>
      <c r="I7" s="263" t="s">
        <v>0</v>
      </c>
      <c r="J7" s="263"/>
      <c r="K7" s="263"/>
      <c r="L7" s="263"/>
      <c r="M7" s="263"/>
    </row>
    <row r="8" spans="1:13" s="182" customFormat="1" ht="21.75" customHeight="1" x14ac:dyDescent="0.25">
      <c r="A8" s="262" t="s">
        <v>1</v>
      </c>
      <c r="B8" s="239" t="s">
        <v>2</v>
      </c>
      <c r="C8" s="239" t="s">
        <v>3</v>
      </c>
      <c r="D8" s="240" t="s">
        <v>20</v>
      </c>
      <c r="E8" s="264"/>
      <c r="F8" s="264"/>
      <c r="G8" s="264"/>
      <c r="H8" s="264"/>
      <c r="I8" s="264"/>
      <c r="J8" s="264"/>
      <c r="K8" s="264"/>
      <c r="L8" s="264"/>
      <c r="M8" s="241"/>
    </row>
    <row r="9" spans="1:13" s="181" customFormat="1" ht="18" customHeight="1" x14ac:dyDescent="0.25">
      <c r="A9" s="262"/>
      <c r="B9" s="239"/>
      <c r="C9" s="239"/>
      <c r="D9" s="240" t="s">
        <v>46</v>
      </c>
      <c r="E9" s="241"/>
      <c r="F9" s="240" t="s">
        <v>47</v>
      </c>
      <c r="G9" s="241"/>
      <c r="H9" s="240" t="s">
        <v>48</v>
      </c>
      <c r="I9" s="241"/>
      <c r="J9" s="240" t="s">
        <v>168</v>
      </c>
      <c r="K9" s="241"/>
      <c r="L9" s="239" t="s">
        <v>189</v>
      </c>
      <c r="M9" s="239"/>
    </row>
    <row r="10" spans="1:13" s="181" customFormat="1" ht="17.25" customHeight="1" x14ac:dyDescent="0.25">
      <c r="A10" s="262"/>
      <c r="B10" s="239"/>
      <c r="C10" s="239"/>
      <c r="D10" s="123" t="s">
        <v>4</v>
      </c>
      <c r="E10" s="119" t="s">
        <v>5</v>
      </c>
      <c r="F10" s="123" t="s">
        <v>4</v>
      </c>
      <c r="G10" s="119" t="s">
        <v>5</v>
      </c>
      <c r="H10" s="123" t="s">
        <v>4</v>
      </c>
      <c r="I10" s="119" t="s">
        <v>5</v>
      </c>
      <c r="J10" s="123" t="s">
        <v>4</v>
      </c>
      <c r="K10" s="119" t="s">
        <v>5</v>
      </c>
      <c r="L10" s="123" t="s">
        <v>4</v>
      </c>
      <c r="M10" s="119" t="s">
        <v>5</v>
      </c>
    </row>
    <row r="11" spans="1:13" s="183" customFormat="1" x14ac:dyDescent="0.25">
      <c r="A11" s="122">
        <v>1</v>
      </c>
      <c r="B11" s="121">
        <v>2</v>
      </c>
      <c r="C11" s="122">
        <v>3</v>
      </c>
      <c r="D11" s="121" t="s">
        <v>13</v>
      </c>
      <c r="E11" s="122" t="s">
        <v>39</v>
      </c>
      <c r="F11" s="121" t="s">
        <v>40</v>
      </c>
      <c r="G11" s="122" t="s">
        <v>41</v>
      </c>
      <c r="H11" s="121" t="s">
        <v>35</v>
      </c>
      <c r="I11" s="122" t="s">
        <v>36</v>
      </c>
      <c r="J11" s="121" t="s">
        <v>42</v>
      </c>
      <c r="K11" s="122" t="s">
        <v>43</v>
      </c>
      <c r="L11" s="121" t="s">
        <v>38</v>
      </c>
      <c r="M11" s="122" t="s">
        <v>44</v>
      </c>
    </row>
    <row r="12" spans="1:13" s="188" customFormat="1" ht="66" customHeight="1" x14ac:dyDescent="0.3">
      <c r="A12" s="184" t="s">
        <v>6</v>
      </c>
      <c r="B12" s="156" t="s">
        <v>28</v>
      </c>
      <c r="C12" s="185" t="s">
        <v>7</v>
      </c>
      <c r="D12" s="186">
        <v>11530</v>
      </c>
      <c r="E12" s="187">
        <v>362.45</v>
      </c>
      <c r="F12" s="186">
        <v>11430</v>
      </c>
      <c r="G12" s="187">
        <v>359.30646140503035</v>
      </c>
      <c r="H12" s="186">
        <v>11200</v>
      </c>
      <c r="I12" s="187">
        <v>352.07632263660014</v>
      </c>
      <c r="J12" s="186">
        <v>10800</v>
      </c>
      <c r="K12" s="187">
        <v>339.50216825672157</v>
      </c>
      <c r="L12" s="186">
        <v>10300</v>
      </c>
      <c r="M12" s="187">
        <v>323.78447528187337</v>
      </c>
    </row>
    <row r="13" spans="1:13" s="188" customFormat="1" ht="54" customHeight="1" x14ac:dyDescent="0.3">
      <c r="A13" s="184" t="s">
        <v>12</v>
      </c>
      <c r="B13" s="156" t="s">
        <v>282</v>
      </c>
      <c r="C13" s="185" t="s">
        <v>7</v>
      </c>
      <c r="D13" s="186">
        <v>3800</v>
      </c>
      <c r="E13" s="187">
        <v>85.006110496874996</v>
      </c>
      <c r="F13" s="186">
        <v>3900</v>
      </c>
      <c r="G13" s="187">
        <v>87.243113404687492</v>
      </c>
      <c r="H13" s="186">
        <v>4000</v>
      </c>
      <c r="I13" s="187">
        <v>89.480116312500002</v>
      </c>
      <c r="J13" s="186">
        <v>4100</v>
      </c>
      <c r="K13" s="187">
        <v>91.717119220312497</v>
      </c>
      <c r="L13" s="186">
        <v>4200</v>
      </c>
      <c r="M13" s="187">
        <v>93.954122128124993</v>
      </c>
    </row>
    <row r="14" spans="1:13" s="188" customFormat="1" ht="70.5" customHeight="1" x14ac:dyDescent="0.3">
      <c r="A14" s="184" t="s">
        <v>10</v>
      </c>
      <c r="B14" s="156" t="s">
        <v>188</v>
      </c>
      <c r="C14" s="185" t="s">
        <v>7</v>
      </c>
      <c r="D14" s="186">
        <v>100000</v>
      </c>
      <c r="E14" s="187">
        <v>1248.72</v>
      </c>
      <c r="F14" s="186">
        <v>100000</v>
      </c>
      <c r="G14" s="187">
        <v>1248.72</v>
      </c>
      <c r="H14" s="186">
        <v>100000</v>
      </c>
      <c r="I14" s="187">
        <v>1248.72</v>
      </c>
      <c r="J14" s="186">
        <v>150000</v>
      </c>
      <c r="K14" s="187">
        <v>1873.08</v>
      </c>
      <c r="L14" s="186">
        <v>150000</v>
      </c>
      <c r="M14" s="187">
        <v>1873.08</v>
      </c>
    </row>
    <row r="15" spans="1:13" ht="41.25" customHeight="1" x14ac:dyDescent="0.3">
      <c r="A15" s="155" t="s">
        <v>13</v>
      </c>
      <c r="B15" s="156" t="s">
        <v>14</v>
      </c>
      <c r="C15" s="185"/>
      <c r="D15" s="186"/>
      <c r="E15" s="187">
        <v>222.31800000000001</v>
      </c>
      <c r="F15" s="186"/>
      <c r="G15" s="187">
        <v>179.27</v>
      </c>
      <c r="H15" s="186"/>
      <c r="I15" s="187">
        <v>103.17</v>
      </c>
      <c r="J15" s="186"/>
      <c r="K15" s="187">
        <v>124.84799999999993</v>
      </c>
      <c r="L15" s="186"/>
      <c r="M15" s="187">
        <v>42.720000000000027</v>
      </c>
    </row>
    <row r="16" spans="1:13" s="188" customFormat="1" ht="52.5" customHeight="1" x14ac:dyDescent="0.3">
      <c r="A16" s="155" t="s">
        <v>39</v>
      </c>
      <c r="B16" s="55" t="s">
        <v>280</v>
      </c>
      <c r="C16" s="56"/>
      <c r="D16" s="75"/>
      <c r="E16" s="190">
        <f>E17+E18</f>
        <v>6065.2519233333333</v>
      </c>
      <c r="F16" s="190"/>
      <c r="G16" s="190">
        <f t="shared" ref="G16:M16" si="0">G17+G18</f>
        <v>3102.1200000000008</v>
      </c>
      <c r="H16" s="190"/>
      <c r="I16" s="190">
        <f t="shared" si="0"/>
        <v>3126.97</v>
      </c>
      <c r="J16" s="190"/>
      <c r="K16" s="190">
        <f t="shared" si="0"/>
        <v>3263.1550000000002</v>
      </c>
      <c r="L16" s="190"/>
      <c r="M16" s="190">
        <f t="shared" si="0"/>
        <v>4012.6699999999983</v>
      </c>
    </row>
    <row r="17" spans="1:13" s="188" customFormat="1" ht="36.75" customHeight="1" x14ac:dyDescent="0.3">
      <c r="A17" s="191">
        <v>5.0999999999999996</v>
      </c>
      <c r="B17" s="128" t="s">
        <v>69</v>
      </c>
      <c r="C17" s="192" t="s">
        <v>8</v>
      </c>
      <c r="D17" s="193">
        <f>69.3+2.88</f>
        <v>72.179999999999993</v>
      </c>
      <c r="E17" s="164">
        <f>5936.39009+59.3</f>
        <v>5995.6900900000001</v>
      </c>
      <c r="F17" s="193">
        <v>61.028999999999996</v>
      </c>
      <c r="G17" s="164">
        <v>3028.3500000000008</v>
      </c>
      <c r="H17" s="193">
        <v>63.74499999999999</v>
      </c>
      <c r="I17" s="164">
        <v>3047.87</v>
      </c>
      <c r="J17" s="193">
        <v>75.069000000000003</v>
      </c>
      <c r="K17" s="164">
        <v>3182.78</v>
      </c>
      <c r="L17" s="193">
        <v>86.156999999999968</v>
      </c>
      <c r="M17" s="164">
        <v>3927.3699999999981</v>
      </c>
    </row>
    <row r="18" spans="1:13" s="188" customFormat="1" ht="55.5" customHeight="1" x14ac:dyDescent="0.3">
      <c r="A18" s="191">
        <v>5.2</v>
      </c>
      <c r="B18" s="128" t="s">
        <v>148</v>
      </c>
      <c r="C18" s="194"/>
      <c r="D18" s="193"/>
      <c r="E18" s="164">
        <v>69.561833333333325</v>
      </c>
      <c r="F18" s="193"/>
      <c r="G18" s="164">
        <v>73.77</v>
      </c>
      <c r="H18" s="193"/>
      <c r="I18" s="164">
        <v>79.099999999999994</v>
      </c>
      <c r="J18" s="193"/>
      <c r="K18" s="164">
        <v>80.375</v>
      </c>
      <c r="L18" s="193"/>
      <c r="M18" s="164">
        <v>85.3</v>
      </c>
    </row>
    <row r="19" spans="1:13" s="188" customFormat="1" ht="51.75" customHeight="1" x14ac:dyDescent="0.3">
      <c r="A19" s="155" t="s">
        <v>40</v>
      </c>
      <c r="B19" s="55" t="s">
        <v>68</v>
      </c>
      <c r="C19" s="56" t="s">
        <v>7</v>
      </c>
      <c r="D19" s="195">
        <v>110</v>
      </c>
      <c r="E19" s="190">
        <v>177.32</v>
      </c>
      <c r="F19" s="195">
        <v>130</v>
      </c>
      <c r="G19" s="190">
        <v>209.56</v>
      </c>
      <c r="H19" s="195">
        <v>150</v>
      </c>
      <c r="I19" s="190">
        <v>241.8</v>
      </c>
      <c r="J19" s="195">
        <v>200</v>
      </c>
      <c r="K19" s="190">
        <v>322.40000000000003</v>
      </c>
      <c r="L19" s="195">
        <v>200</v>
      </c>
      <c r="M19" s="190">
        <v>322.40000000000003</v>
      </c>
    </row>
    <row r="20" spans="1:13" s="188" customFormat="1" ht="89.25" customHeight="1" x14ac:dyDescent="0.3">
      <c r="A20" s="155" t="s">
        <v>41</v>
      </c>
      <c r="B20" s="55" t="s">
        <v>149</v>
      </c>
      <c r="C20" s="56" t="s">
        <v>7</v>
      </c>
      <c r="D20" s="195"/>
      <c r="E20" s="196">
        <v>0</v>
      </c>
      <c r="F20" s="195">
        <v>10193</v>
      </c>
      <c r="G20" s="196">
        <v>299.58</v>
      </c>
      <c r="H20" s="195">
        <v>10193</v>
      </c>
      <c r="I20" s="196">
        <v>299.58</v>
      </c>
      <c r="J20" s="75"/>
      <c r="K20" s="196">
        <v>0</v>
      </c>
      <c r="L20" s="75"/>
      <c r="M20" s="196">
        <v>0</v>
      </c>
    </row>
    <row r="21" spans="1:13" s="188" customFormat="1" ht="87.75" customHeight="1" x14ac:dyDescent="0.3">
      <c r="A21" s="155" t="s">
        <v>35</v>
      </c>
      <c r="B21" s="55" t="s">
        <v>156</v>
      </c>
      <c r="C21" s="56" t="s">
        <v>7</v>
      </c>
      <c r="D21" s="75"/>
      <c r="E21" s="196">
        <v>0</v>
      </c>
      <c r="F21" s="195">
        <v>10077</v>
      </c>
      <c r="G21" s="196">
        <v>154.239</v>
      </c>
      <c r="H21" s="75"/>
      <c r="I21" s="196">
        <v>0</v>
      </c>
      <c r="J21" s="75"/>
      <c r="K21" s="196">
        <v>0</v>
      </c>
      <c r="L21" s="75"/>
      <c r="M21" s="196">
        <v>0</v>
      </c>
    </row>
    <row r="22" spans="1:13" s="188" customFormat="1" ht="40.5" customHeight="1" x14ac:dyDescent="0.3">
      <c r="A22" s="155" t="s">
        <v>36</v>
      </c>
      <c r="B22" s="124" t="s">
        <v>64</v>
      </c>
      <c r="C22" s="56"/>
      <c r="D22" s="195"/>
      <c r="E22" s="197">
        <f>E23</f>
        <v>424.38706589881173</v>
      </c>
      <c r="F22" s="197"/>
      <c r="G22" s="197">
        <f t="shared" ref="G22:M22" si="1">G23</f>
        <v>171.12381689468214</v>
      </c>
      <c r="H22" s="197"/>
      <c r="I22" s="197">
        <f t="shared" si="1"/>
        <v>424.38706589881173</v>
      </c>
      <c r="J22" s="197"/>
      <c r="K22" s="197">
        <f t="shared" si="1"/>
        <v>431.23201857459901</v>
      </c>
      <c r="L22" s="197"/>
      <c r="M22" s="197">
        <f t="shared" si="1"/>
        <v>68.44952675787286</v>
      </c>
    </row>
    <row r="23" spans="1:13" s="188" customFormat="1" ht="18.75" customHeight="1" x14ac:dyDescent="0.3">
      <c r="A23" s="191">
        <v>9.1</v>
      </c>
      <c r="B23" s="128" t="s">
        <v>65</v>
      </c>
      <c r="C23" s="194" t="s">
        <v>7</v>
      </c>
      <c r="D23" s="198">
        <v>62</v>
      </c>
      <c r="E23" s="131">
        <v>424.38706589881173</v>
      </c>
      <c r="F23" s="198">
        <v>25</v>
      </c>
      <c r="G23" s="131">
        <v>171.12381689468214</v>
      </c>
      <c r="H23" s="198">
        <v>62</v>
      </c>
      <c r="I23" s="131">
        <v>424.38706589881173</v>
      </c>
      <c r="J23" s="198">
        <v>63</v>
      </c>
      <c r="K23" s="131">
        <v>431.23201857459901</v>
      </c>
      <c r="L23" s="198">
        <v>10</v>
      </c>
      <c r="M23" s="131">
        <v>68.44952675787286</v>
      </c>
    </row>
    <row r="24" spans="1:13" s="188" customFormat="1" ht="72.75" customHeight="1" x14ac:dyDescent="0.3">
      <c r="A24" s="155" t="s">
        <v>42</v>
      </c>
      <c r="B24" s="124" t="s">
        <v>117</v>
      </c>
      <c r="C24" s="199"/>
      <c r="D24" s="195"/>
      <c r="E24" s="197">
        <f>E25+E26+E27</f>
        <v>409.93</v>
      </c>
      <c r="F24" s="197"/>
      <c r="G24" s="197">
        <f t="shared" ref="G24:M24" si="2">G25+G26+G27</f>
        <v>111.44149999999999</v>
      </c>
      <c r="H24" s="197"/>
      <c r="I24" s="197">
        <f t="shared" si="2"/>
        <v>57.27075</v>
      </c>
      <c r="J24" s="197"/>
      <c r="K24" s="197">
        <f t="shared" si="2"/>
        <v>54.170749999999998</v>
      </c>
      <c r="L24" s="197"/>
      <c r="M24" s="197">
        <f t="shared" si="2"/>
        <v>82.350750000000005</v>
      </c>
    </row>
    <row r="25" spans="1:13" s="188" customFormat="1" ht="65.25" customHeight="1" x14ac:dyDescent="0.3">
      <c r="A25" s="191">
        <v>10.1</v>
      </c>
      <c r="B25" s="128" t="s">
        <v>163</v>
      </c>
      <c r="C25" s="194" t="s">
        <v>7</v>
      </c>
      <c r="D25" s="198">
        <v>50</v>
      </c>
      <c r="E25" s="200">
        <v>15.5</v>
      </c>
      <c r="F25" s="201">
        <v>30</v>
      </c>
      <c r="G25" s="164">
        <v>9.3000000000000007</v>
      </c>
      <c r="H25" s="201">
        <v>20</v>
      </c>
      <c r="I25" s="164">
        <v>6.2000000000000011</v>
      </c>
      <c r="J25" s="201">
        <v>10</v>
      </c>
      <c r="K25" s="164">
        <v>3.1000000000000005</v>
      </c>
      <c r="L25" s="201">
        <v>10</v>
      </c>
      <c r="M25" s="164">
        <v>3.1000000000000005</v>
      </c>
    </row>
    <row r="26" spans="1:13" s="188" customFormat="1" ht="58.5" customHeight="1" x14ac:dyDescent="0.3">
      <c r="A26" s="191">
        <v>10.199999999999999</v>
      </c>
      <c r="B26" s="128" t="s">
        <v>164</v>
      </c>
      <c r="C26" s="194" t="s">
        <v>7</v>
      </c>
      <c r="D26" s="201">
        <v>80</v>
      </c>
      <c r="E26" s="164">
        <v>366.25</v>
      </c>
      <c r="F26" s="201">
        <v>10</v>
      </c>
      <c r="G26" s="164">
        <v>45.781499999999994</v>
      </c>
      <c r="H26" s="201">
        <v>5</v>
      </c>
      <c r="I26" s="164">
        <v>22.890749999999997</v>
      </c>
      <c r="J26" s="201">
        <v>5</v>
      </c>
      <c r="K26" s="164">
        <v>22.890749999999997</v>
      </c>
      <c r="L26" s="201">
        <v>5</v>
      </c>
      <c r="M26" s="164">
        <v>22.890749999999997</v>
      </c>
    </row>
    <row r="27" spans="1:13" s="188" customFormat="1" ht="67.5" x14ac:dyDescent="0.3">
      <c r="A27" s="191">
        <v>10.3</v>
      </c>
      <c r="B27" s="128" t="s">
        <v>81</v>
      </c>
      <c r="C27" s="194" t="s">
        <v>7</v>
      </c>
      <c r="D27" s="201">
        <v>1</v>
      </c>
      <c r="E27" s="164">
        <v>28.18</v>
      </c>
      <c r="F27" s="201">
        <v>2</v>
      </c>
      <c r="G27" s="164">
        <v>56.36</v>
      </c>
      <c r="H27" s="201">
        <v>1</v>
      </c>
      <c r="I27" s="164">
        <v>28.18</v>
      </c>
      <c r="J27" s="201">
        <v>1</v>
      </c>
      <c r="K27" s="164">
        <v>28.18</v>
      </c>
      <c r="L27" s="201">
        <v>2</v>
      </c>
      <c r="M27" s="164">
        <v>56.36</v>
      </c>
    </row>
    <row r="28" spans="1:13" ht="57.75" customHeight="1" x14ac:dyDescent="0.3">
      <c r="A28" s="155" t="s">
        <v>43</v>
      </c>
      <c r="B28" s="55" t="s">
        <v>19</v>
      </c>
      <c r="C28" s="56"/>
      <c r="D28" s="195">
        <v>46</v>
      </c>
      <c r="E28" s="75">
        <f>E29+E34+E39+E44+E46</f>
        <v>766.48</v>
      </c>
      <c r="F28" s="195">
        <f t="shared" ref="F28:G28" si="3">F29+F34+F39+F44+F46</f>
        <v>25</v>
      </c>
      <c r="G28" s="75">
        <f t="shared" si="3"/>
        <v>614.41978333333338</v>
      </c>
      <c r="H28" s="195">
        <f>H29+H34+H39+H44+H46</f>
        <v>20</v>
      </c>
      <c r="I28" s="75">
        <f t="shared" ref="I28" si="4">I29+I34+I39+I44+I46</f>
        <v>530.6615480833334</v>
      </c>
      <c r="J28" s="195">
        <f>J29+J34+J39+J44+J46</f>
        <v>14</v>
      </c>
      <c r="K28" s="75">
        <f t="shared" ref="K28" si="5">K29+K34+K39+K44+K46</f>
        <v>226.60784678583337</v>
      </c>
      <c r="L28" s="195">
        <f>L29+L34+L39+L44+L46</f>
        <v>17</v>
      </c>
      <c r="M28" s="75">
        <f t="shared" ref="M28" si="6">M29+M34+M39+M44+M46</f>
        <v>302.46883430668345</v>
      </c>
    </row>
    <row r="29" spans="1:13" s="203" customFormat="1" ht="30.75" customHeight="1" x14ac:dyDescent="0.25">
      <c r="A29" s="191">
        <v>11.1</v>
      </c>
      <c r="B29" s="128" t="s">
        <v>292</v>
      </c>
      <c r="C29" s="192" t="s">
        <v>7</v>
      </c>
      <c r="D29" s="202">
        <v>14</v>
      </c>
      <c r="E29" s="209">
        <f>SUM(E30:E33)</f>
        <v>124.90000000000002</v>
      </c>
      <c r="F29" s="202">
        <f t="shared" ref="F29:G29" si="7">SUM(F30:F33)</f>
        <v>6</v>
      </c>
      <c r="G29" s="209">
        <f t="shared" si="7"/>
        <v>43.750000000000007</v>
      </c>
      <c r="H29" s="202">
        <f>SUM(H30:H33)</f>
        <v>6</v>
      </c>
      <c r="I29" s="209">
        <f t="shared" ref="I29" si="8">SUM(I30:I33)</f>
        <v>43.750000000000007</v>
      </c>
      <c r="J29" s="202">
        <f>SUM(J30:J33)</f>
        <v>6</v>
      </c>
      <c r="K29" s="209">
        <f t="shared" ref="K29" si="9">SUM(K30:K33)</f>
        <v>43.750000000000007</v>
      </c>
      <c r="L29" s="202">
        <f>SUM(L30:L33)</f>
        <v>6</v>
      </c>
      <c r="M29" s="209">
        <f t="shared" ref="M29" si="10">SUM(M30:M33)</f>
        <v>43.750000000000007</v>
      </c>
    </row>
    <row r="30" spans="1:13" ht="44.25" customHeight="1" x14ac:dyDescent="0.3">
      <c r="A30" s="132" t="s">
        <v>25</v>
      </c>
      <c r="B30" s="204" t="s">
        <v>283</v>
      </c>
      <c r="C30" s="205" t="s">
        <v>7</v>
      </c>
      <c r="D30" s="206">
        <v>2</v>
      </c>
      <c r="E30" s="207">
        <f>20/1.2</f>
        <v>16.666666666666668</v>
      </c>
      <c r="F30" s="206">
        <v>1</v>
      </c>
      <c r="G30" s="208">
        <f>10/1.2</f>
        <v>8.3333333333333339</v>
      </c>
      <c r="H30" s="206">
        <v>1</v>
      </c>
      <c r="I30" s="208">
        <f>10/1.2</f>
        <v>8.3333333333333339</v>
      </c>
      <c r="J30" s="206">
        <v>1</v>
      </c>
      <c r="K30" s="207">
        <f>10/1.2</f>
        <v>8.3333333333333339</v>
      </c>
      <c r="L30" s="206">
        <v>1</v>
      </c>
      <c r="M30" s="208">
        <f>10/1.2</f>
        <v>8.3333333333333339</v>
      </c>
    </row>
    <row r="31" spans="1:13" ht="81.75" customHeight="1" x14ac:dyDescent="0.3">
      <c r="A31" s="132" t="s">
        <v>26</v>
      </c>
      <c r="B31" s="204" t="s">
        <v>245</v>
      </c>
      <c r="C31" s="205" t="s">
        <v>7</v>
      </c>
      <c r="D31" s="206">
        <v>10</v>
      </c>
      <c r="E31" s="207">
        <f>D31*8.5/1.2</f>
        <v>70.833333333333343</v>
      </c>
      <c r="F31" s="206">
        <v>5</v>
      </c>
      <c r="G31" s="208">
        <f>5*8.5/1.2</f>
        <v>35.416666666666671</v>
      </c>
      <c r="H31" s="206">
        <v>5</v>
      </c>
      <c r="I31" s="208">
        <f>H31*8.5/1.2</f>
        <v>35.416666666666671</v>
      </c>
      <c r="J31" s="206">
        <v>5</v>
      </c>
      <c r="K31" s="208">
        <f>J31*8.5/1.2</f>
        <v>35.416666666666671</v>
      </c>
      <c r="L31" s="206">
        <v>5</v>
      </c>
      <c r="M31" s="208">
        <f>5*8.5/1.2</f>
        <v>35.416666666666671</v>
      </c>
    </row>
    <row r="32" spans="1:13" ht="59.25" customHeight="1" x14ac:dyDescent="0.3">
      <c r="A32" s="132" t="s">
        <v>27</v>
      </c>
      <c r="B32" s="204" t="s">
        <v>284</v>
      </c>
      <c r="C32" s="205" t="s">
        <v>7</v>
      </c>
      <c r="D32" s="206">
        <v>1</v>
      </c>
      <c r="E32" s="207">
        <f>12/1.2</f>
        <v>10</v>
      </c>
      <c r="F32" s="206"/>
      <c r="G32" s="208">
        <v>0</v>
      </c>
      <c r="H32" s="206"/>
      <c r="I32" s="208">
        <v>0</v>
      </c>
      <c r="J32" s="206"/>
      <c r="K32" s="208">
        <v>0</v>
      </c>
      <c r="L32" s="206"/>
      <c r="M32" s="208">
        <v>0</v>
      </c>
    </row>
    <row r="33" spans="1:13" ht="44.25" customHeight="1" x14ac:dyDescent="0.3">
      <c r="A33" s="132" t="s">
        <v>33</v>
      </c>
      <c r="B33" s="204" t="s">
        <v>285</v>
      </c>
      <c r="C33" s="205" t="s">
        <v>7</v>
      </c>
      <c r="D33" s="206">
        <v>1</v>
      </c>
      <c r="E33" s="208">
        <f>32.88/1.2</f>
        <v>27.400000000000002</v>
      </c>
      <c r="F33" s="206"/>
      <c r="G33" s="208">
        <v>0</v>
      </c>
      <c r="H33" s="206"/>
      <c r="I33" s="208">
        <v>0</v>
      </c>
      <c r="J33" s="206"/>
      <c r="K33" s="208">
        <v>0</v>
      </c>
      <c r="L33" s="206"/>
      <c r="M33" s="208">
        <v>0</v>
      </c>
    </row>
    <row r="34" spans="1:13" s="203" customFormat="1" ht="31.5" customHeight="1" x14ac:dyDescent="0.25">
      <c r="A34" s="191">
        <v>11.2</v>
      </c>
      <c r="B34" s="60" t="s">
        <v>118</v>
      </c>
      <c r="C34" s="192" t="s">
        <v>7</v>
      </c>
      <c r="D34" s="202">
        <v>18</v>
      </c>
      <c r="E34" s="209">
        <f>SUM(E35:E38)</f>
        <v>212.29000000000002</v>
      </c>
      <c r="F34" s="202">
        <f t="shared" ref="F34:I34" si="11">SUM(F35:F38)</f>
        <v>4</v>
      </c>
      <c r="G34" s="209">
        <f t="shared" si="11"/>
        <v>35.983050000000006</v>
      </c>
      <c r="H34" s="202">
        <f t="shared" si="11"/>
        <v>2</v>
      </c>
      <c r="I34" s="209">
        <f t="shared" si="11"/>
        <v>18.531270750000001</v>
      </c>
      <c r="J34" s="202">
        <f>SUM(J35:J38)</f>
        <v>2</v>
      </c>
      <c r="K34" s="209">
        <f t="shared" ref="K34" si="12">SUM(K35:K38)</f>
        <v>19.0872088725</v>
      </c>
      <c r="L34" s="202">
        <f t="shared" ref="L34" si="13">SUM(L35:L38)</f>
        <v>3</v>
      </c>
      <c r="M34" s="209">
        <f t="shared" ref="M34" si="14">SUM(M35:M38)</f>
        <v>29.977927154350002</v>
      </c>
    </row>
    <row r="35" spans="1:13" ht="58.5" customHeight="1" x14ac:dyDescent="0.3">
      <c r="A35" s="132" t="s">
        <v>25</v>
      </c>
      <c r="B35" s="210" t="s">
        <v>208</v>
      </c>
      <c r="C35" s="205" t="s">
        <v>7</v>
      </c>
      <c r="D35" s="211">
        <v>4</v>
      </c>
      <c r="E35" s="212">
        <v>36.67</v>
      </c>
      <c r="F35" s="211">
        <v>2</v>
      </c>
      <c r="G35" s="212">
        <v>18.88505</v>
      </c>
      <c r="H35" s="211">
        <v>1</v>
      </c>
      <c r="I35" s="212">
        <v>9.7258007499999994</v>
      </c>
      <c r="J35" s="211">
        <v>1</v>
      </c>
      <c r="K35" s="212">
        <v>10.0175747725</v>
      </c>
      <c r="L35" s="211">
        <v>2</v>
      </c>
      <c r="M35" s="212">
        <v>20.636204031350001</v>
      </c>
    </row>
    <row r="36" spans="1:13" ht="58.5" customHeight="1" x14ac:dyDescent="0.3">
      <c r="A36" s="132" t="s">
        <v>26</v>
      </c>
      <c r="B36" s="210" t="s">
        <v>210</v>
      </c>
      <c r="C36" s="205" t="s">
        <v>7</v>
      </c>
      <c r="D36" s="213">
        <v>1</v>
      </c>
      <c r="E36" s="208">
        <v>25</v>
      </c>
      <c r="F36" s="213"/>
      <c r="G36" s="208">
        <v>0</v>
      </c>
      <c r="H36" s="213"/>
      <c r="I36" s="208">
        <v>0</v>
      </c>
      <c r="J36" s="213"/>
      <c r="K36" s="208">
        <v>0</v>
      </c>
      <c r="L36" s="213"/>
      <c r="M36" s="208">
        <v>0</v>
      </c>
    </row>
    <row r="37" spans="1:13" ht="67.5" x14ac:dyDescent="0.3">
      <c r="A37" s="132" t="s">
        <v>27</v>
      </c>
      <c r="B37" s="210" t="s">
        <v>209</v>
      </c>
      <c r="C37" s="205" t="s">
        <v>7</v>
      </c>
      <c r="D37" s="213">
        <v>3</v>
      </c>
      <c r="E37" s="208">
        <v>67.62</v>
      </c>
      <c r="F37" s="213"/>
      <c r="G37" s="208">
        <v>0</v>
      </c>
      <c r="H37" s="213"/>
      <c r="I37" s="208">
        <v>0</v>
      </c>
      <c r="J37" s="213"/>
      <c r="K37" s="208">
        <v>0</v>
      </c>
      <c r="L37" s="213"/>
      <c r="M37" s="208">
        <v>0</v>
      </c>
    </row>
    <row r="38" spans="1:13" ht="71.25" customHeight="1" x14ac:dyDescent="0.3">
      <c r="A38" s="132" t="s">
        <v>33</v>
      </c>
      <c r="B38" s="210" t="s">
        <v>211</v>
      </c>
      <c r="C38" s="205" t="s">
        <v>7</v>
      </c>
      <c r="D38" s="206">
        <v>10</v>
      </c>
      <c r="E38" s="208">
        <v>83</v>
      </c>
      <c r="F38" s="206">
        <v>2</v>
      </c>
      <c r="G38" s="208">
        <v>17.098000000000003</v>
      </c>
      <c r="H38" s="206">
        <v>1</v>
      </c>
      <c r="I38" s="208">
        <v>8.8054700000000015</v>
      </c>
      <c r="J38" s="214">
        <v>1</v>
      </c>
      <c r="K38" s="212">
        <v>9.0696341000000018</v>
      </c>
      <c r="L38" s="214">
        <v>1</v>
      </c>
      <c r="M38" s="212">
        <v>9.3417231230000013</v>
      </c>
    </row>
    <row r="39" spans="1:13" s="203" customFormat="1" ht="31.5" customHeight="1" x14ac:dyDescent="0.25">
      <c r="A39" s="191">
        <v>11.3</v>
      </c>
      <c r="B39" s="128" t="s">
        <v>119</v>
      </c>
      <c r="C39" s="192" t="s">
        <v>7</v>
      </c>
      <c r="D39" s="202">
        <v>9</v>
      </c>
      <c r="E39" s="209">
        <f>SUM(E40:E43)</f>
        <v>178.08999999999997</v>
      </c>
      <c r="F39" s="202">
        <f t="shared" ref="F39:M39" si="15">SUM(F40:F43)</f>
        <v>9</v>
      </c>
      <c r="G39" s="209">
        <f t="shared" si="15"/>
        <v>205.91073333333333</v>
      </c>
      <c r="H39" s="202">
        <f t="shared" si="15"/>
        <v>6</v>
      </c>
      <c r="I39" s="209">
        <f t="shared" si="15"/>
        <v>129.74099733333335</v>
      </c>
      <c r="J39" s="202">
        <f t="shared" si="15"/>
        <v>4</v>
      </c>
      <c r="K39" s="209">
        <f t="shared" si="15"/>
        <v>79.849204313333345</v>
      </c>
      <c r="L39" s="202">
        <f t="shared" si="15"/>
        <v>6</v>
      </c>
      <c r="M39" s="209">
        <f t="shared" si="15"/>
        <v>142.30183054433337</v>
      </c>
    </row>
    <row r="40" spans="1:13" ht="45" customHeight="1" x14ac:dyDescent="0.3">
      <c r="A40" s="132" t="s">
        <v>25</v>
      </c>
      <c r="B40" s="210" t="s">
        <v>186</v>
      </c>
      <c r="C40" s="205" t="s">
        <v>7</v>
      </c>
      <c r="D40" s="213">
        <v>3</v>
      </c>
      <c r="E40" s="208">
        <v>29.57</v>
      </c>
      <c r="F40" s="213">
        <v>2</v>
      </c>
      <c r="G40" s="208">
        <v>20.304733333333335</v>
      </c>
      <c r="H40" s="213">
        <v>2</v>
      </c>
      <c r="I40" s="208">
        <v>20.913875333333337</v>
      </c>
      <c r="J40" s="211">
        <v>2</v>
      </c>
      <c r="K40" s="212">
        <v>21.541291593333337</v>
      </c>
      <c r="L40" s="211">
        <v>2</v>
      </c>
      <c r="M40" s="212">
        <v>22.187530341133339</v>
      </c>
    </row>
    <row r="41" spans="1:13" ht="45" customHeight="1" x14ac:dyDescent="0.3">
      <c r="A41" s="132" t="s">
        <v>26</v>
      </c>
      <c r="B41" s="210" t="s">
        <v>212</v>
      </c>
      <c r="C41" s="205" t="s">
        <v>7</v>
      </c>
      <c r="D41" s="213">
        <v>2</v>
      </c>
      <c r="E41" s="208">
        <v>45.08</v>
      </c>
      <c r="F41" s="213"/>
      <c r="G41" s="208">
        <v>0</v>
      </c>
      <c r="H41" s="213">
        <v>1</v>
      </c>
      <c r="I41" s="208">
        <v>23.912686000000001</v>
      </c>
      <c r="J41" s="213"/>
      <c r="K41" s="208">
        <v>0</v>
      </c>
      <c r="L41" s="213"/>
      <c r="M41" s="208">
        <v>0</v>
      </c>
    </row>
    <row r="42" spans="1:13" ht="66" customHeight="1" x14ac:dyDescent="0.3">
      <c r="A42" s="132" t="s">
        <v>27</v>
      </c>
      <c r="B42" s="210" t="s">
        <v>213</v>
      </c>
      <c r="C42" s="205" t="s">
        <v>7</v>
      </c>
      <c r="D42" s="213">
        <v>2</v>
      </c>
      <c r="E42" s="208">
        <v>53.36</v>
      </c>
      <c r="F42" s="213">
        <v>3</v>
      </c>
      <c r="G42" s="208">
        <v>82.441199999999995</v>
      </c>
      <c r="H42" s="211">
        <v>3</v>
      </c>
      <c r="I42" s="212">
        <v>84.914436000000009</v>
      </c>
      <c r="J42" s="211">
        <v>2</v>
      </c>
      <c r="K42" s="212">
        <v>58.307912720000004</v>
      </c>
      <c r="L42" s="211">
        <v>4</v>
      </c>
      <c r="M42" s="212">
        <v>120.11430020320002</v>
      </c>
    </row>
    <row r="43" spans="1:13" ht="54" x14ac:dyDescent="0.3">
      <c r="A43" s="132" t="s">
        <v>33</v>
      </c>
      <c r="B43" s="210" t="s">
        <v>214</v>
      </c>
      <c r="C43" s="205" t="s">
        <v>7</v>
      </c>
      <c r="D43" s="213">
        <v>2</v>
      </c>
      <c r="E43" s="208">
        <v>50.08</v>
      </c>
      <c r="F43" s="213">
        <v>4</v>
      </c>
      <c r="G43" s="207">
        <v>103.1648</v>
      </c>
      <c r="H43" s="213"/>
      <c r="I43" s="208">
        <v>0</v>
      </c>
      <c r="J43" s="213"/>
      <c r="K43" s="208">
        <v>0</v>
      </c>
      <c r="L43" s="213"/>
      <c r="M43" s="208">
        <v>0</v>
      </c>
    </row>
    <row r="44" spans="1:13" ht="35.1" customHeight="1" x14ac:dyDescent="0.3">
      <c r="A44" s="191">
        <v>11.4</v>
      </c>
      <c r="B44" s="128" t="s">
        <v>120</v>
      </c>
      <c r="C44" s="192" t="s">
        <v>7</v>
      </c>
      <c r="D44" s="202">
        <v>2</v>
      </c>
      <c r="E44" s="209">
        <f>E45</f>
        <v>136</v>
      </c>
      <c r="F44" s="202">
        <f t="shared" ref="F44:M44" si="16">F45</f>
        <v>3</v>
      </c>
      <c r="G44" s="209">
        <f t="shared" si="16"/>
        <v>210.12</v>
      </c>
      <c r="H44" s="202">
        <f t="shared" si="16"/>
        <v>3</v>
      </c>
      <c r="I44" s="209">
        <f t="shared" si="16"/>
        <v>216.42360000000002</v>
      </c>
      <c r="J44" s="202">
        <f t="shared" si="16"/>
        <v>0</v>
      </c>
      <c r="K44" s="209">
        <f t="shared" si="16"/>
        <v>0</v>
      </c>
      <c r="L44" s="202">
        <f t="shared" si="16"/>
        <v>0</v>
      </c>
      <c r="M44" s="209">
        <f t="shared" si="16"/>
        <v>0</v>
      </c>
    </row>
    <row r="45" spans="1:13" ht="54" x14ac:dyDescent="0.3">
      <c r="A45" s="132" t="s">
        <v>25</v>
      </c>
      <c r="B45" s="210" t="s">
        <v>187</v>
      </c>
      <c r="C45" s="215" t="s">
        <v>7</v>
      </c>
      <c r="D45" s="213">
        <v>2</v>
      </c>
      <c r="E45" s="208">
        <v>136</v>
      </c>
      <c r="F45" s="213">
        <v>3</v>
      </c>
      <c r="G45" s="208">
        <v>210.12</v>
      </c>
      <c r="H45" s="213">
        <v>3</v>
      </c>
      <c r="I45" s="208">
        <v>216.42360000000002</v>
      </c>
      <c r="J45" s="213"/>
      <c r="K45" s="208">
        <v>0</v>
      </c>
      <c r="L45" s="213"/>
      <c r="M45" s="208">
        <v>0</v>
      </c>
    </row>
    <row r="46" spans="1:13" s="203" customFormat="1" ht="27" x14ac:dyDescent="0.25">
      <c r="A46" s="191">
        <v>11.5</v>
      </c>
      <c r="B46" s="128" t="s">
        <v>37</v>
      </c>
      <c r="C46" s="192"/>
      <c r="D46" s="202">
        <v>3</v>
      </c>
      <c r="E46" s="209">
        <f>E47</f>
        <v>115.20000000000002</v>
      </c>
      <c r="F46" s="202">
        <f t="shared" ref="F46:M46" si="17">F47</f>
        <v>3</v>
      </c>
      <c r="G46" s="209">
        <f t="shared" si="17"/>
        <v>118.65600000000002</v>
      </c>
      <c r="H46" s="202">
        <f t="shared" si="17"/>
        <v>3</v>
      </c>
      <c r="I46" s="209">
        <f t="shared" si="17"/>
        <v>122.21568000000002</v>
      </c>
      <c r="J46" s="202">
        <f t="shared" si="17"/>
        <v>2</v>
      </c>
      <c r="K46" s="209">
        <f t="shared" si="17"/>
        <v>83.921433600000015</v>
      </c>
      <c r="L46" s="202">
        <f t="shared" si="17"/>
        <v>2</v>
      </c>
      <c r="M46" s="209">
        <f t="shared" si="17"/>
        <v>86.439076608000022</v>
      </c>
    </row>
    <row r="47" spans="1:13" ht="69" customHeight="1" x14ac:dyDescent="0.3">
      <c r="A47" s="132" t="s">
        <v>25</v>
      </c>
      <c r="B47" s="210" t="s">
        <v>293</v>
      </c>
      <c r="C47" s="215" t="s">
        <v>7</v>
      </c>
      <c r="D47" s="211">
        <v>3</v>
      </c>
      <c r="E47" s="212">
        <v>115.20000000000002</v>
      </c>
      <c r="F47" s="211">
        <v>3</v>
      </c>
      <c r="G47" s="212">
        <v>118.65600000000002</v>
      </c>
      <c r="H47" s="211">
        <v>3</v>
      </c>
      <c r="I47" s="212">
        <v>122.21568000000002</v>
      </c>
      <c r="J47" s="211">
        <v>2</v>
      </c>
      <c r="K47" s="212">
        <v>83.921433600000015</v>
      </c>
      <c r="L47" s="211">
        <v>2</v>
      </c>
      <c r="M47" s="212">
        <v>86.439076608000022</v>
      </c>
    </row>
    <row r="48" spans="1:13" ht="66" x14ac:dyDescent="0.3">
      <c r="A48" s="155" t="s">
        <v>38</v>
      </c>
      <c r="B48" s="55" t="s">
        <v>150</v>
      </c>
      <c r="C48" s="56" t="s">
        <v>7</v>
      </c>
      <c r="D48" s="195">
        <v>31</v>
      </c>
      <c r="E48" s="75">
        <f>SUM(E49:E52)</f>
        <v>13.776999999999999</v>
      </c>
      <c r="F48" s="195">
        <f t="shared" ref="F48:M48" si="18">SUM(F49:F52)</f>
        <v>11</v>
      </c>
      <c r="G48" s="75">
        <f t="shared" si="18"/>
        <v>4.5439999999999996</v>
      </c>
      <c r="H48" s="195">
        <f t="shared" si="18"/>
        <v>9</v>
      </c>
      <c r="I48" s="75">
        <f t="shared" si="18"/>
        <v>3.6429999999999998</v>
      </c>
      <c r="J48" s="195">
        <f t="shared" si="18"/>
        <v>9</v>
      </c>
      <c r="K48" s="75">
        <f t="shared" si="18"/>
        <v>3.6429999999999998</v>
      </c>
      <c r="L48" s="195">
        <f t="shared" si="18"/>
        <v>10</v>
      </c>
      <c r="M48" s="75">
        <f t="shared" si="18"/>
        <v>4.0229999999999997</v>
      </c>
    </row>
    <row r="49" spans="1:13" ht="34.5" customHeight="1" x14ac:dyDescent="0.3">
      <c r="A49" s="191">
        <v>12.1</v>
      </c>
      <c r="B49" s="128" t="s">
        <v>286</v>
      </c>
      <c r="C49" s="192" t="s">
        <v>7</v>
      </c>
      <c r="D49" s="202">
        <v>10</v>
      </c>
      <c r="E49" s="209">
        <f>D49*0.34</f>
        <v>3.4000000000000004</v>
      </c>
      <c r="F49" s="202">
        <v>5</v>
      </c>
      <c r="G49" s="209">
        <f>F49*0.34</f>
        <v>1.7000000000000002</v>
      </c>
      <c r="H49" s="202">
        <v>5</v>
      </c>
      <c r="I49" s="209">
        <f>H49*0.34</f>
        <v>1.7000000000000002</v>
      </c>
      <c r="J49" s="163">
        <v>5</v>
      </c>
      <c r="K49" s="161">
        <f>5*0.34</f>
        <v>1.7000000000000002</v>
      </c>
      <c r="L49" s="163">
        <v>5</v>
      </c>
      <c r="M49" s="161">
        <f>5*0.34</f>
        <v>1.7000000000000002</v>
      </c>
    </row>
    <row r="50" spans="1:13" ht="48" customHeight="1" x14ac:dyDescent="0.3">
      <c r="A50" s="191">
        <v>12.2</v>
      </c>
      <c r="B50" s="128" t="s">
        <v>184</v>
      </c>
      <c r="C50" s="192" t="s">
        <v>7</v>
      </c>
      <c r="D50" s="202">
        <v>4</v>
      </c>
      <c r="E50" s="209">
        <f>D50*0.38</f>
        <v>1.52</v>
      </c>
      <c r="F50" s="202">
        <v>2</v>
      </c>
      <c r="G50" s="209">
        <f>F50*0.38</f>
        <v>0.76</v>
      </c>
      <c r="H50" s="202">
        <v>1</v>
      </c>
      <c r="I50" s="209">
        <v>0.38</v>
      </c>
      <c r="J50" s="163">
        <v>1</v>
      </c>
      <c r="K50" s="161">
        <v>0.38</v>
      </c>
      <c r="L50" s="163">
        <v>2</v>
      </c>
      <c r="M50" s="161">
        <f>2*0.38</f>
        <v>0.76</v>
      </c>
    </row>
    <row r="51" spans="1:13" ht="76.5" customHeight="1" x14ac:dyDescent="0.3">
      <c r="A51" s="191">
        <v>12.3</v>
      </c>
      <c r="B51" s="128" t="s">
        <v>215</v>
      </c>
      <c r="C51" s="192" t="s">
        <v>7</v>
      </c>
      <c r="D51" s="202">
        <v>6</v>
      </c>
      <c r="E51" s="209">
        <f>D51*0.521</f>
        <v>3.1260000000000003</v>
      </c>
      <c r="F51" s="202">
        <v>2</v>
      </c>
      <c r="G51" s="209">
        <f>F51*0.521</f>
        <v>1.042</v>
      </c>
      <c r="H51" s="202">
        <v>2</v>
      </c>
      <c r="I51" s="209">
        <f>H51*0.521</f>
        <v>1.042</v>
      </c>
      <c r="J51" s="202">
        <v>2</v>
      </c>
      <c r="K51" s="209">
        <f>J51*0.521</f>
        <v>1.042</v>
      </c>
      <c r="L51" s="202">
        <v>2</v>
      </c>
      <c r="M51" s="209">
        <f>2*0.521</f>
        <v>1.042</v>
      </c>
    </row>
    <row r="52" spans="1:13" ht="83.25" customHeight="1" x14ac:dyDescent="0.3">
      <c r="A52" s="191">
        <v>12.4</v>
      </c>
      <c r="B52" s="128" t="s">
        <v>216</v>
      </c>
      <c r="C52" s="192" t="s">
        <v>7</v>
      </c>
      <c r="D52" s="202">
        <v>11</v>
      </c>
      <c r="E52" s="209">
        <f>D52*0.521</f>
        <v>5.7309999999999999</v>
      </c>
      <c r="F52" s="202">
        <v>2</v>
      </c>
      <c r="G52" s="209">
        <f>F52*0.521</f>
        <v>1.042</v>
      </c>
      <c r="H52" s="202">
        <v>1</v>
      </c>
      <c r="I52" s="209">
        <v>0.52100000000000002</v>
      </c>
      <c r="J52" s="202">
        <v>1</v>
      </c>
      <c r="K52" s="209">
        <v>0.52100000000000002</v>
      </c>
      <c r="L52" s="202">
        <v>1</v>
      </c>
      <c r="M52" s="209">
        <v>0.52100000000000002</v>
      </c>
    </row>
    <row r="53" spans="1:13" ht="85.5" customHeight="1" x14ac:dyDescent="0.3">
      <c r="A53" s="155" t="s">
        <v>44</v>
      </c>
      <c r="B53" s="55" t="s">
        <v>151</v>
      </c>
      <c r="C53" s="217" t="s">
        <v>7</v>
      </c>
      <c r="D53" s="218"/>
      <c r="E53" s="75">
        <f>E54+E55+E56</f>
        <v>164.94</v>
      </c>
      <c r="F53" s="75"/>
      <c r="G53" s="75">
        <f t="shared" ref="G53:M53" si="19">G54+G55+G56</f>
        <v>209.9</v>
      </c>
      <c r="H53" s="75"/>
      <c r="I53" s="75">
        <f t="shared" si="19"/>
        <v>188.42000000000002</v>
      </c>
      <c r="J53" s="75"/>
      <c r="K53" s="75">
        <f t="shared" si="19"/>
        <v>199.06</v>
      </c>
      <c r="L53" s="75"/>
      <c r="M53" s="75">
        <f t="shared" si="19"/>
        <v>179.42000000000002</v>
      </c>
    </row>
    <row r="54" spans="1:13" ht="35.1" customHeight="1" x14ac:dyDescent="0.3">
      <c r="A54" s="191">
        <v>13.1</v>
      </c>
      <c r="B54" s="219" t="s">
        <v>15</v>
      </c>
      <c r="C54" s="220"/>
      <c r="D54" s="221"/>
      <c r="E54" s="209">
        <v>87.44</v>
      </c>
      <c r="F54" s="221"/>
      <c r="G54" s="209">
        <v>133.4</v>
      </c>
      <c r="H54" s="221"/>
      <c r="I54" s="209">
        <v>133.4</v>
      </c>
      <c r="J54" s="222"/>
      <c r="K54" s="161">
        <v>133.4</v>
      </c>
      <c r="L54" s="222"/>
      <c r="M54" s="161">
        <v>133.4</v>
      </c>
    </row>
    <row r="55" spans="1:13" ht="19.5" customHeight="1" x14ac:dyDescent="0.3">
      <c r="A55" s="223" t="s">
        <v>295</v>
      </c>
      <c r="B55" s="219" t="s">
        <v>21</v>
      </c>
      <c r="C55" s="192"/>
      <c r="D55" s="221"/>
      <c r="E55" s="209">
        <v>73.539999999999992</v>
      </c>
      <c r="F55" s="221"/>
      <c r="G55" s="224">
        <v>56.999999999999993</v>
      </c>
      <c r="H55" s="221"/>
      <c r="I55" s="209">
        <v>55.02</v>
      </c>
      <c r="J55" s="225"/>
      <c r="K55" s="161">
        <v>46.16</v>
      </c>
      <c r="L55" s="226"/>
      <c r="M55" s="161">
        <v>46.02</v>
      </c>
    </row>
    <row r="56" spans="1:13" ht="35.1" customHeight="1" x14ac:dyDescent="0.3">
      <c r="A56" s="191">
        <v>13.3</v>
      </c>
      <c r="B56" s="219" t="s">
        <v>24</v>
      </c>
      <c r="C56" s="192"/>
      <c r="D56" s="221"/>
      <c r="E56" s="209">
        <v>3.96</v>
      </c>
      <c r="F56" s="221"/>
      <c r="G56" s="209">
        <v>19.5</v>
      </c>
      <c r="H56" s="221"/>
      <c r="I56" s="209">
        <v>0</v>
      </c>
      <c r="J56" s="221"/>
      <c r="K56" s="209">
        <v>19.5</v>
      </c>
      <c r="L56" s="221"/>
      <c r="M56" s="209">
        <v>0</v>
      </c>
    </row>
    <row r="57" spans="1:13" ht="105.75" customHeight="1" x14ac:dyDescent="0.3">
      <c r="A57" s="155" t="s">
        <v>70</v>
      </c>
      <c r="B57" s="55" t="s">
        <v>161</v>
      </c>
      <c r="C57" s="227" t="s">
        <v>7</v>
      </c>
      <c r="D57" s="195">
        <v>51</v>
      </c>
      <c r="E57" s="228">
        <f>E58</f>
        <v>6.7320000000000002</v>
      </c>
      <c r="F57" s="228"/>
      <c r="G57" s="228">
        <f t="shared" ref="G57:M58" si="20">G58</f>
        <v>0</v>
      </c>
      <c r="H57" s="228"/>
      <c r="I57" s="228">
        <f t="shared" si="20"/>
        <v>0</v>
      </c>
      <c r="J57" s="195">
        <f t="shared" si="20"/>
        <v>51</v>
      </c>
      <c r="K57" s="228">
        <f t="shared" si="20"/>
        <v>6.7320000000000002</v>
      </c>
      <c r="L57" s="228"/>
      <c r="M57" s="228">
        <f t="shared" si="20"/>
        <v>0</v>
      </c>
    </row>
    <row r="58" spans="1:13" ht="72.75" customHeight="1" x14ac:dyDescent="0.3">
      <c r="A58" s="191">
        <v>14.1</v>
      </c>
      <c r="B58" s="128" t="s">
        <v>185</v>
      </c>
      <c r="C58" s="192" t="s">
        <v>7</v>
      </c>
      <c r="D58" s="202">
        <v>51</v>
      </c>
      <c r="E58" s="209">
        <f>E59</f>
        <v>6.7320000000000002</v>
      </c>
      <c r="F58" s="209"/>
      <c r="G58" s="209">
        <f t="shared" si="20"/>
        <v>0</v>
      </c>
      <c r="H58" s="209"/>
      <c r="I58" s="209">
        <f t="shared" si="20"/>
        <v>0</v>
      </c>
      <c r="J58" s="202">
        <f t="shared" si="20"/>
        <v>51</v>
      </c>
      <c r="K58" s="209">
        <f t="shared" si="20"/>
        <v>6.7320000000000002</v>
      </c>
      <c r="L58" s="209"/>
      <c r="M58" s="209">
        <f t="shared" si="20"/>
        <v>0</v>
      </c>
    </row>
    <row r="59" spans="1:13" ht="32.25" customHeight="1" x14ac:dyDescent="0.3">
      <c r="A59" s="132" t="s">
        <v>25</v>
      </c>
      <c r="B59" s="210" t="s">
        <v>34</v>
      </c>
      <c r="C59" s="215" t="s">
        <v>7</v>
      </c>
      <c r="D59" s="211">
        <v>51</v>
      </c>
      <c r="E59" s="212">
        <v>6.7320000000000002</v>
      </c>
      <c r="F59" s="211"/>
      <c r="G59" s="212">
        <v>0</v>
      </c>
      <c r="H59" s="211"/>
      <c r="I59" s="212">
        <v>0</v>
      </c>
      <c r="J59" s="211">
        <v>51</v>
      </c>
      <c r="K59" s="212">
        <v>6.7320000000000002</v>
      </c>
      <c r="L59" s="211"/>
      <c r="M59" s="212">
        <v>0</v>
      </c>
    </row>
    <row r="60" spans="1:13" ht="99" x14ac:dyDescent="0.3">
      <c r="A60" s="155" t="s">
        <v>80</v>
      </c>
      <c r="B60" s="55" t="s">
        <v>162</v>
      </c>
      <c r="C60" s="56"/>
      <c r="D60" s="195"/>
      <c r="E60" s="216">
        <f>E61+E62+E63</f>
        <v>3.35</v>
      </c>
      <c r="F60" s="216"/>
      <c r="G60" s="216">
        <f t="shared" ref="G60:M60" si="21">G61+G62+G63</f>
        <v>9.7200000000000006</v>
      </c>
      <c r="H60" s="216"/>
      <c r="I60" s="216">
        <f t="shared" si="21"/>
        <v>21.15</v>
      </c>
      <c r="J60" s="216"/>
      <c r="K60" s="216">
        <f t="shared" si="21"/>
        <v>21.15</v>
      </c>
      <c r="L60" s="216"/>
      <c r="M60" s="216">
        <f t="shared" si="21"/>
        <v>19.350000000000001</v>
      </c>
    </row>
    <row r="61" spans="1:13" ht="87" customHeight="1" x14ac:dyDescent="0.3">
      <c r="A61" s="191">
        <v>15.1</v>
      </c>
      <c r="B61" s="128" t="s">
        <v>153</v>
      </c>
      <c r="C61" s="215" t="s">
        <v>7</v>
      </c>
      <c r="D61" s="202">
        <v>4</v>
      </c>
      <c r="E61" s="209">
        <v>3.35</v>
      </c>
      <c r="F61" s="202">
        <v>2</v>
      </c>
      <c r="G61" s="209">
        <v>2.72</v>
      </c>
      <c r="H61" s="202">
        <v>5</v>
      </c>
      <c r="I61" s="209">
        <v>9.35</v>
      </c>
      <c r="J61" s="202">
        <v>5</v>
      </c>
      <c r="K61" s="209">
        <v>9.35</v>
      </c>
      <c r="L61" s="202">
        <v>5</v>
      </c>
      <c r="M61" s="209">
        <v>9.35</v>
      </c>
    </row>
    <row r="62" spans="1:13" ht="88.5" customHeight="1" x14ac:dyDescent="0.3">
      <c r="A62" s="191">
        <v>15.2</v>
      </c>
      <c r="B62" s="128" t="s">
        <v>152</v>
      </c>
      <c r="C62" s="215" t="s">
        <v>7</v>
      </c>
      <c r="D62" s="202"/>
      <c r="E62" s="209">
        <v>0</v>
      </c>
      <c r="F62" s="202">
        <v>10</v>
      </c>
      <c r="G62" s="224">
        <v>2</v>
      </c>
      <c r="H62" s="202">
        <v>10</v>
      </c>
      <c r="I62" s="209">
        <v>1.8</v>
      </c>
      <c r="J62" s="202">
        <v>10</v>
      </c>
      <c r="K62" s="209">
        <v>1.8</v>
      </c>
      <c r="L62" s="202"/>
      <c r="M62" s="209">
        <v>0</v>
      </c>
    </row>
    <row r="63" spans="1:13" ht="57" customHeight="1" x14ac:dyDescent="0.3">
      <c r="A63" s="191">
        <v>15.3</v>
      </c>
      <c r="B63" s="128" t="s">
        <v>217</v>
      </c>
      <c r="C63" s="215" t="s">
        <v>7</v>
      </c>
      <c r="D63" s="202"/>
      <c r="E63" s="209">
        <v>0</v>
      </c>
      <c r="F63" s="202">
        <v>1</v>
      </c>
      <c r="G63" s="224">
        <v>5</v>
      </c>
      <c r="H63" s="202">
        <v>2</v>
      </c>
      <c r="I63" s="224">
        <v>10</v>
      </c>
      <c r="J63" s="202">
        <v>2</v>
      </c>
      <c r="K63" s="224">
        <v>10</v>
      </c>
      <c r="L63" s="202">
        <v>2</v>
      </c>
      <c r="M63" s="224">
        <v>10</v>
      </c>
    </row>
    <row r="64" spans="1:13" ht="51.75" customHeight="1" x14ac:dyDescent="0.3">
      <c r="A64" s="155" t="s">
        <v>166</v>
      </c>
      <c r="B64" s="55" t="s">
        <v>281</v>
      </c>
      <c r="C64" s="56"/>
      <c r="D64" s="195"/>
      <c r="E64" s="216">
        <f>E65+E66</f>
        <v>6.4</v>
      </c>
      <c r="F64" s="216"/>
      <c r="G64" s="216">
        <f t="shared" ref="G64:M64" si="22">G65+G66</f>
        <v>38.48108221186466</v>
      </c>
      <c r="H64" s="216"/>
      <c r="I64" s="216">
        <f t="shared" si="22"/>
        <v>32.601352764830821</v>
      </c>
      <c r="J64" s="216"/>
      <c r="K64" s="216">
        <f t="shared" si="22"/>
        <v>3.121623317796987</v>
      </c>
      <c r="L64" s="216"/>
      <c r="M64" s="216">
        <f t="shared" si="22"/>
        <v>0</v>
      </c>
    </row>
    <row r="65" spans="1:13" ht="61.5" customHeight="1" x14ac:dyDescent="0.3">
      <c r="A65" s="76">
        <v>16.100000000000001</v>
      </c>
      <c r="B65" s="60" t="s">
        <v>167</v>
      </c>
      <c r="C65" s="159" t="s">
        <v>7</v>
      </c>
      <c r="D65" s="163">
        <v>1</v>
      </c>
      <c r="E65" s="161">
        <v>6.4</v>
      </c>
      <c r="F65" s="163">
        <v>1</v>
      </c>
      <c r="G65" s="161">
        <v>36.4</v>
      </c>
      <c r="H65" s="163">
        <v>1</v>
      </c>
      <c r="I65" s="161">
        <v>30</v>
      </c>
      <c r="J65" s="164"/>
      <c r="K65" s="161">
        <v>0</v>
      </c>
      <c r="L65" s="164"/>
      <c r="M65" s="161">
        <v>0</v>
      </c>
    </row>
    <row r="66" spans="1:13" ht="38.25" customHeight="1" x14ac:dyDescent="0.3">
      <c r="A66" s="76">
        <v>16.2</v>
      </c>
      <c r="B66" s="60" t="s">
        <v>82</v>
      </c>
      <c r="C66" s="159" t="s">
        <v>7</v>
      </c>
      <c r="D66" s="163"/>
      <c r="E66" s="161">
        <v>0</v>
      </c>
      <c r="F66" s="163">
        <v>8</v>
      </c>
      <c r="G66" s="161">
        <v>2.0810822118646581</v>
      </c>
      <c r="H66" s="163">
        <v>10</v>
      </c>
      <c r="I66" s="161">
        <v>2.6013527648308226</v>
      </c>
      <c r="J66" s="163">
        <v>12</v>
      </c>
      <c r="K66" s="161">
        <v>3.121623317796987</v>
      </c>
      <c r="L66" s="163"/>
      <c r="M66" s="161">
        <v>0</v>
      </c>
    </row>
    <row r="67" spans="1:13" ht="49.5" x14ac:dyDescent="0.3">
      <c r="A67" s="155" t="s">
        <v>177</v>
      </c>
      <c r="B67" s="55" t="s">
        <v>122</v>
      </c>
      <c r="C67" s="56"/>
      <c r="D67" s="75"/>
      <c r="E67" s="197">
        <f>SUM(E68:E99)</f>
        <v>311.89</v>
      </c>
      <c r="F67" s="197"/>
      <c r="G67" s="197">
        <f t="shared" ref="G67" si="23">SUM(G68:G99)</f>
        <v>148.80000000000001</v>
      </c>
      <c r="H67" s="197"/>
      <c r="I67" s="197">
        <f t="shared" ref="I67" si="24">SUM(I68:I99)</f>
        <v>998.89800000000014</v>
      </c>
      <c r="J67" s="197"/>
      <c r="K67" s="197">
        <f t="shared" ref="K67" si="25">SUM(K68:K99)</f>
        <v>5.15</v>
      </c>
      <c r="L67" s="197"/>
      <c r="M67" s="197">
        <f t="shared" ref="M67" si="26">SUM(M68:M99)</f>
        <v>5.5293000000000001</v>
      </c>
    </row>
    <row r="68" spans="1:13" ht="30" customHeight="1" x14ac:dyDescent="0.3">
      <c r="A68" s="191">
        <v>17.100000000000001</v>
      </c>
      <c r="B68" s="128" t="s">
        <v>268</v>
      </c>
      <c r="C68" s="159" t="s">
        <v>294</v>
      </c>
      <c r="D68" s="202">
        <v>1060</v>
      </c>
      <c r="E68" s="161">
        <v>298.67</v>
      </c>
      <c r="F68" s="163"/>
      <c r="G68" s="161">
        <v>0</v>
      </c>
      <c r="H68" s="163"/>
      <c r="I68" s="161">
        <v>0</v>
      </c>
      <c r="J68" s="163"/>
      <c r="K68" s="161">
        <v>0</v>
      </c>
      <c r="L68" s="164"/>
      <c r="M68" s="161">
        <v>0</v>
      </c>
    </row>
    <row r="69" spans="1:13" ht="75.75" customHeight="1" x14ac:dyDescent="0.3">
      <c r="A69" s="191">
        <v>17.2</v>
      </c>
      <c r="B69" s="60" t="s">
        <v>218</v>
      </c>
      <c r="C69" s="215" t="s">
        <v>7</v>
      </c>
      <c r="D69" s="202">
        <v>1</v>
      </c>
      <c r="E69" s="161">
        <v>2.9649999999999999</v>
      </c>
      <c r="F69" s="163"/>
      <c r="G69" s="161">
        <v>0</v>
      </c>
      <c r="H69" s="163"/>
      <c r="I69" s="161">
        <v>0</v>
      </c>
      <c r="J69" s="163"/>
      <c r="K69" s="161">
        <v>0</v>
      </c>
      <c r="L69" s="164"/>
      <c r="M69" s="161">
        <v>0</v>
      </c>
    </row>
    <row r="70" spans="1:13" ht="67.5" x14ac:dyDescent="0.3">
      <c r="A70" s="191">
        <v>17.3</v>
      </c>
      <c r="B70" s="60" t="s">
        <v>287</v>
      </c>
      <c r="C70" s="215" t="s">
        <v>7</v>
      </c>
      <c r="D70" s="202">
        <v>1</v>
      </c>
      <c r="E70" s="161">
        <v>3.32</v>
      </c>
      <c r="F70" s="197"/>
      <c r="G70" s="161">
        <v>0</v>
      </c>
      <c r="H70" s="163"/>
      <c r="I70" s="161">
        <v>0</v>
      </c>
      <c r="J70" s="163"/>
      <c r="K70" s="161">
        <v>0</v>
      </c>
      <c r="L70" s="164"/>
      <c r="M70" s="161">
        <v>0</v>
      </c>
    </row>
    <row r="71" spans="1:13" ht="67.5" x14ac:dyDescent="0.3">
      <c r="A71" s="191">
        <v>17.399999999999999</v>
      </c>
      <c r="B71" s="60" t="s">
        <v>219</v>
      </c>
      <c r="C71" s="215" t="s">
        <v>7</v>
      </c>
      <c r="D71" s="202">
        <v>1</v>
      </c>
      <c r="E71" s="161">
        <v>2.1800000000000002</v>
      </c>
      <c r="F71" s="197"/>
      <c r="G71" s="161">
        <v>0</v>
      </c>
      <c r="H71" s="163"/>
      <c r="I71" s="161">
        <v>0</v>
      </c>
      <c r="J71" s="163"/>
      <c r="K71" s="161">
        <v>0</v>
      </c>
      <c r="L71" s="164"/>
      <c r="M71" s="161">
        <v>0</v>
      </c>
    </row>
    <row r="72" spans="1:13" ht="67.5" x14ac:dyDescent="0.3">
      <c r="A72" s="191">
        <v>17.5</v>
      </c>
      <c r="B72" s="60" t="s">
        <v>220</v>
      </c>
      <c r="C72" s="215" t="s">
        <v>7</v>
      </c>
      <c r="D72" s="202">
        <v>1</v>
      </c>
      <c r="E72" s="161">
        <v>2.375</v>
      </c>
      <c r="F72" s="197"/>
      <c r="G72" s="161">
        <v>0</v>
      </c>
      <c r="H72" s="163"/>
      <c r="I72" s="161">
        <v>0</v>
      </c>
      <c r="J72" s="163"/>
      <c r="K72" s="161">
        <v>0</v>
      </c>
      <c r="L72" s="164"/>
      <c r="M72" s="161">
        <v>0</v>
      </c>
    </row>
    <row r="73" spans="1:13" ht="67.5" x14ac:dyDescent="0.3">
      <c r="A73" s="191">
        <v>17.600000000000001</v>
      </c>
      <c r="B73" s="60" t="s">
        <v>221</v>
      </c>
      <c r="C73" s="215" t="s">
        <v>7</v>
      </c>
      <c r="D73" s="202">
        <v>1</v>
      </c>
      <c r="E73" s="161">
        <v>2.38</v>
      </c>
      <c r="F73" s="197"/>
      <c r="G73" s="161">
        <v>0</v>
      </c>
      <c r="H73" s="163"/>
      <c r="I73" s="161">
        <v>0</v>
      </c>
      <c r="J73" s="163"/>
      <c r="K73" s="161">
        <v>0</v>
      </c>
      <c r="L73" s="164"/>
      <c r="M73" s="161">
        <v>0</v>
      </c>
    </row>
    <row r="74" spans="1:13" ht="67.5" x14ac:dyDescent="0.3">
      <c r="A74" s="191">
        <v>17.7</v>
      </c>
      <c r="B74" s="60" t="s">
        <v>222</v>
      </c>
      <c r="C74" s="215" t="s">
        <v>7</v>
      </c>
      <c r="D74" s="202"/>
      <c r="E74" s="161">
        <v>0</v>
      </c>
      <c r="F74" s="202">
        <v>1</v>
      </c>
      <c r="G74" s="161">
        <v>2.72</v>
      </c>
      <c r="H74" s="163"/>
      <c r="I74" s="161">
        <v>0</v>
      </c>
      <c r="J74" s="163"/>
      <c r="K74" s="161">
        <v>0</v>
      </c>
      <c r="L74" s="164"/>
      <c r="M74" s="161">
        <v>0</v>
      </c>
    </row>
    <row r="75" spans="1:13" ht="54" x14ac:dyDescent="0.3">
      <c r="A75" s="191">
        <v>17.8</v>
      </c>
      <c r="B75" s="60" t="s">
        <v>223</v>
      </c>
      <c r="C75" s="215" t="s">
        <v>7</v>
      </c>
      <c r="D75" s="202"/>
      <c r="E75" s="161">
        <v>0</v>
      </c>
      <c r="F75" s="202">
        <v>1</v>
      </c>
      <c r="G75" s="161">
        <v>2.0750000000000002</v>
      </c>
      <c r="H75" s="163"/>
      <c r="I75" s="161">
        <v>0</v>
      </c>
      <c r="J75" s="163"/>
      <c r="K75" s="161">
        <v>0</v>
      </c>
      <c r="L75" s="164"/>
      <c r="M75" s="161">
        <v>0</v>
      </c>
    </row>
    <row r="76" spans="1:13" ht="81" x14ac:dyDescent="0.3">
      <c r="A76" s="191">
        <v>17.899999999999999</v>
      </c>
      <c r="B76" s="60" t="s">
        <v>224</v>
      </c>
      <c r="C76" s="215" t="s">
        <v>7</v>
      </c>
      <c r="D76" s="202"/>
      <c r="E76" s="161">
        <v>0</v>
      </c>
      <c r="F76" s="202">
        <v>1</v>
      </c>
      <c r="G76" s="161">
        <v>2.9049999999999998</v>
      </c>
      <c r="H76" s="163"/>
      <c r="I76" s="161">
        <v>0</v>
      </c>
      <c r="J76" s="163"/>
      <c r="K76" s="161">
        <v>0</v>
      </c>
      <c r="L76" s="164"/>
      <c r="M76" s="161">
        <v>0</v>
      </c>
    </row>
    <row r="77" spans="1:13" ht="54" x14ac:dyDescent="0.3">
      <c r="A77" s="229">
        <v>17.100000000000001</v>
      </c>
      <c r="B77" s="60" t="s">
        <v>226</v>
      </c>
      <c r="C77" s="215" t="s">
        <v>7</v>
      </c>
      <c r="D77" s="202"/>
      <c r="E77" s="161">
        <v>0</v>
      </c>
      <c r="F77" s="202">
        <v>1</v>
      </c>
      <c r="G77" s="161">
        <v>1.95</v>
      </c>
      <c r="H77" s="163"/>
      <c r="I77" s="161">
        <v>0</v>
      </c>
      <c r="J77" s="163"/>
      <c r="K77" s="161">
        <v>0</v>
      </c>
      <c r="L77" s="164"/>
      <c r="M77" s="161">
        <v>0</v>
      </c>
    </row>
    <row r="78" spans="1:13" ht="67.5" x14ac:dyDescent="0.3">
      <c r="A78" s="229">
        <v>17.11</v>
      </c>
      <c r="B78" s="60" t="s">
        <v>225</v>
      </c>
      <c r="C78" s="215" t="s">
        <v>7</v>
      </c>
      <c r="D78" s="202"/>
      <c r="E78" s="161">
        <v>0</v>
      </c>
      <c r="F78" s="202"/>
      <c r="G78" s="161">
        <v>0</v>
      </c>
      <c r="H78" s="163">
        <v>1</v>
      </c>
      <c r="I78" s="161">
        <v>2.4500000000000002</v>
      </c>
      <c r="J78" s="163"/>
      <c r="K78" s="161">
        <v>0</v>
      </c>
      <c r="L78" s="164"/>
      <c r="M78" s="161">
        <v>0</v>
      </c>
    </row>
    <row r="79" spans="1:13" ht="78.75" customHeight="1" x14ac:dyDescent="0.3">
      <c r="A79" s="229">
        <v>17.12</v>
      </c>
      <c r="B79" s="60" t="s">
        <v>227</v>
      </c>
      <c r="C79" s="215" t="s">
        <v>7</v>
      </c>
      <c r="D79" s="202"/>
      <c r="E79" s="161">
        <v>0</v>
      </c>
      <c r="F79" s="202"/>
      <c r="G79" s="161">
        <v>0</v>
      </c>
      <c r="H79" s="163">
        <v>1</v>
      </c>
      <c r="I79" s="161">
        <v>2.165</v>
      </c>
      <c r="J79" s="163"/>
      <c r="K79" s="161">
        <v>0</v>
      </c>
      <c r="L79" s="164"/>
      <c r="M79" s="161">
        <v>0</v>
      </c>
    </row>
    <row r="80" spans="1:13" ht="46.5" customHeight="1" x14ac:dyDescent="0.3">
      <c r="A80" s="229">
        <v>17.13</v>
      </c>
      <c r="B80" s="60" t="s">
        <v>228</v>
      </c>
      <c r="C80" s="215" t="s">
        <v>7</v>
      </c>
      <c r="D80" s="202"/>
      <c r="E80" s="161">
        <v>0</v>
      </c>
      <c r="F80" s="202"/>
      <c r="G80" s="161">
        <v>0</v>
      </c>
      <c r="H80" s="163">
        <v>1</v>
      </c>
      <c r="I80" s="161">
        <v>0.74</v>
      </c>
      <c r="J80" s="163"/>
      <c r="K80" s="161">
        <v>0</v>
      </c>
      <c r="L80" s="164"/>
      <c r="M80" s="161">
        <v>0</v>
      </c>
    </row>
    <row r="81" spans="1:13" ht="58.5" customHeight="1" x14ac:dyDescent="0.3">
      <c r="A81" s="229">
        <v>17.14</v>
      </c>
      <c r="B81" s="60" t="s">
        <v>229</v>
      </c>
      <c r="C81" s="215" t="s">
        <v>7</v>
      </c>
      <c r="D81" s="202"/>
      <c r="E81" s="161">
        <v>0</v>
      </c>
      <c r="F81" s="202"/>
      <c r="G81" s="161">
        <v>0</v>
      </c>
      <c r="H81" s="163">
        <v>1</v>
      </c>
      <c r="I81" s="161">
        <v>0.46500000000000002</v>
      </c>
      <c r="J81" s="163"/>
      <c r="K81" s="161">
        <v>0</v>
      </c>
      <c r="L81" s="164"/>
      <c r="M81" s="161">
        <v>0</v>
      </c>
    </row>
    <row r="82" spans="1:13" ht="42.75" customHeight="1" x14ac:dyDescent="0.3">
      <c r="A82" s="229">
        <v>17.149999999999999</v>
      </c>
      <c r="B82" s="60" t="s">
        <v>230</v>
      </c>
      <c r="C82" s="215" t="s">
        <v>7</v>
      </c>
      <c r="D82" s="202"/>
      <c r="E82" s="161">
        <v>0</v>
      </c>
      <c r="F82" s="202"/>
      <c r="G82" s="161">
        <v>0</v>
      </c>
      <c r="H82" s="163">
        <v>1</v>
      </c>
      <c r="I82" s="161">
        <v>1.2929999999999999</v>
      </c>
      <c r="J82" s="163"/>
      <c r="K82" s="161">
        <v>0</v>
      </c>
      <c r="L82" s="164"/>
      <c r="M82" s="161">
        <v>0</v>
      </c>
    </row>
    <row r="83" spans="1:13" ht="51.75" customHeight="1" x14ac:dyDescent="0.3">
      <c r="A83" s="229">
        <v>17.16</v>
      </c>
      <c r="B83" s="60" t="s">
        <v>231</v>
      </c>
      <c r="C83" s="215" t="s">
        <v>7</v>
      </c>
      <c r="D83" s="202"/>
      <c r="E83" s="161">
        <v>0</v>
      </c>
      <c r="F83" s="202"/>
      <c r="G83" s="161">
        <v>0</v>
      </c>
      <c r="H83" s="163">
        <v>1</v>
      </c>
      <c r="I83" s="161">
        <v>0.315</v>
      </c>
      <c r="J83" s="163"/>
      <c r="K83" s="161">
        <v>0</v>
      </c>
      <c r="L83" s="164"/>
      <c r="M83" s="161">
        <v>0</v>
      </c>
    </row>
    <row r="84" spans="1:13" ht="61.5" customHeight="1" x14ac:dyDescent="0.3">
      <c r="A84" s="229">
        <v>17.170000000000002</v>
      </c>
      <c r="B84" s="60" t="s">
        <v>232</v>
      </c>
      <c r="C84" s="215" t="s">
        <v>7</v>
      </c>
      <c r="D84" s="202"/>
      <c r="E84" s="161">
        <v>0</v>
      </c>
      <c r="F84" s="202"/>
      <c r="G84" s="161">
        <v>0</v>
      </c>
      <c r="H84" s="163"/>
      <c r="I84" s="161">
        <v>0</v>
      </c>
      <c r="J84" s="163">
        <v>1</v>
      </c>
      <c r="K84" s="161">
        <v>2.54</v>
      </c>
      <c r="L84" s="164"/>
      <c r="M84" s="161">
        <v>0</v>
      </c>
    </row>
    <row r="85" spans="1:13" ht="77.25" customHeight="1" x14ac:dyDescent="0.3">
      <c r="A85" s="229">
        <v>17.18</v>
      </c>
      <c r="B85" s="60" t="s">
        <v>233</v>
      </c>
      <c r="C85" s="215" t="s">
        <v>7</v>
      </c>
      <c r="D85" s="202"/>
      <c r="E85" s="161">
        <v>0</v>
      </c>
      <c r="F85" s="202"/>
      <c r="G85" s="161">
        <v>0</v>
      </c>
      <c r="H85" s="163"/>
      <c r="I85" s="161">
        <v>0</v>
      </c>
      <c r="J85" s="163">
        <v>1</v>
      </c>
      <c r="K85" s="161">
        <v>2.61</v>
      </c>
      <c r="L85" s="164"/>
      <c r="M85" s="161">
        <v>0</v>
      </c>
    </row>
    <row r="86" spans="1:13" ht="75.75" customHeight="1" x14ac:dyDescent="0.3">
      <c r="A86" s="229">
        <v>17.190000000000001</v>
      </c>
      <c r="B86" s="60" t="s">
        <v>234</v>
      </c>
      <c r="C86" s="215" t="s">
        <v>7</v>
      </c>
      <c r="D86" s="202"/>
      <c r="E86" s="161">
        <v>0</v>
      </c>
      <c r="F86" s="202"/>
      <c r="G86" s="161">
        <v>0</v>
      </c>
      <c r="H86" s="163"/>
      <c r="I86" s="161">
        <v>0</v>
      </c>
      <c r="J86" s="163"/>
      <c r="K86" s="161">
        <v>0</v>
      </c>
      <c r="L86" s="163">
        <v>1</v>
      </c>
      <c r="M86" s="161">
        <v>1.9127000000000001</v>
      </c>
    </row>
    <row r="87" spans="1:13" ht="72" customHeight="1" x14ac:dyDescent="0.3">
      <c r="A87" s="229">
        <v>17.2</v>
      </c>
      <c r="B87" s="60" t="s">
        <v>235</v>
      </c>
      <c r="C87" s="215" t="s">
        <v>7</v>
      </c>
      <c r="D87" s="202"/>
      <c r="E87" s="161">
        <v>0</v>
      </c>
      <c r="F87" s="202"/>
      <c r="G87" s="161">
        <v>0</v>
      </c>
      <c r="H87" s="163"/>
      <c r="I87" s="161">
        <v>0</v>
      </c>
      <c r="J87" s="163"/>
      <c r="K87" s="161">
        <v>0</v>
      </c>
      <c r="L87" s="163">
        <v>1</v>
      </c>
      <c r="M87" s="161">
        <v>1.5837000000000001</v>
      </c>
    </row>
    <row r="88" spans="1:13" ht="60" customHeight="1" x14ac:dyDescent="0.3">
      <c r="A88" s="229">
        <v>17.21</v>
      </c>
      <c r="B88" s="60" t="s">
        <v>236</v>
      </c>
      <c r="C88" s="215" t="s">
        <v>7</v>
      </c>
      <c r="D88" s="202"/>
      <c r="E88" s="161">
        <v>0</v>
      </c>
      <c r="F88" s="202"/>
      <c r="G88" s="161">
        <v>0</v>
      </c>
      <c r="H88" s="163"/>
      <c r="I88" s="161">
        <v>0</v>
      </c>
      <c r="J88" s="163"/>
      <c r="K88" s="161">
        <v>0</v>
      </c>
      <c r="L88" s="163">
        <v>1</v>
      </c>
      <c r="M88" s="161">
        <v>0.30220000000000002</v>
      </c>
    </row>
    <row r="89" spans="1:13" ht="72.75" customHeight="1" x14ac:dyDescent="0.3">
      <c r="A89" s="229">
        <v>17.22</v>
      </c>
      <c r="B89" s="60" t="s">
        <v>237</v>
      </c>
      <c r="C89" s="71" t="s">
        <v>7</v>
      </c>
      <c r="D89" s="163"/>
      <c r="E89" s="161">
        <v>0</v>
      </c>
      <c r="F89" s="163"/>
      <c r="G89" s="161">
        <v>0</v>
      </c>
      <c r="H89" s="163"/>
      <c r="I89" s="161">
        <v>0</v>
      </c>
      <c r="J89" s="163"/>
      <c r="K89" s="161">
        <v>0</v>
      </c>
      <c r="L89" s="163">
        <v>1</v>
      </c>
      <c r="M89" s="161">
        <v>1.7306999999999999</v>
      </c>
    </row>
    <row r="90" spans="1:13" ht="50.25" customHeight="1" x14ac:dyDescent="0.3">
      <c r="A90" s="229">
        <v>17.23</v>
      </c>
      <c r="B90" s="60" t="s">
        <v>154</v>
      </c>
      <c r="C90" s="159" t="s">
        <v>7</v>
      </c>
      <c r="D90" s="164"/>
      <c r="E90" s="161">
        <v>0</v>
      </c>
      <c r="F90" s="163">
        <v>63</v>
      </c>
      <c r="G90" s="161">
        <v>139.15</v>
      </c>
      <c r="H90" s="163"/>
      <c r="I90" s="161">
        <v>0</v>
      </c>
      <c r="J90" s="163"/>
      <c r="K90" s="161">
        <v>0</v>
      </c>
      <c r="L90" s="164"/>
      <c r="M90" s="161">
        <v>0</v>
      </c>
    </row>
    <row r="91" spans="1:13" ht="69.75" customHeight="1" x14ac:dyDescent="0.3">
      <c r="A91" s="229">
        <v>17.239999999999998</v>
      </c>
      <c r="B91" s="60" t="s">
        <v>246</v>
      </c>
      <c r="C91" s="159" t="s">
        <v>294</v>
      </c>
      <c r="D91" s="164"/>
      <c r="E91" s="161">
        <v>0</v>
      </c>
      <c r="F91" s="164"/>
      <c r="G91" s="161">
        <v>0</v>
      </c>
      <c r="H91" s="163">
        <v>2809.3</v>
      </c>
      <c r="I91" s="161">
        <v>390</v>
      </c>
      <c r="J91" s="163"/>
      <c r="K91" s="161">
        <v>0</v>
      </c>
      <c r="L91" s="163"/>
      <c r="M91" s="161">
        <v>0</v>
      </c>
    </row>
    <row r="92" spans="1:13" ht="44.25" customHeight="1" x14ac:dyDescent="0.3">
      <c r="A92" s="229">
        <v>17.25</v>
      </c>
      <c r="B92" s="60" t="s">
        <v>269</v>
      </c>
      <c r="C92" s="159" t="s">
        <v>294</v>
      </c>
      <c r="D92" s="164"/>
      <c r="E92" s="161"/>
      <c r="F92" s="164"/>
      <c r="G92" s="161"/>
      <c r="H92" s="163">
        <v>1800</v>
      </c>
      <c r="I92" s="161">
        <v>250</v>
      </c>
      <c r="J92" s="163"/>
      <c r="K92" s="161"/>
      <c r="L92" s="163"/>
      <c r="M92" s="161"/>
    </row>
    <row r="93" spans="1:13" ht="36.75" customHeight="1" x14ac:dyDescent="0.3">
      <c r="A93" s="229">
        <v>17.260000000000002</v>
      </c>
      <c r="B93" s="60" t="s">
        <v>270</v>
      </c>
      <c r="C93" s="159" t="s">
        <v>294</v>
      </c>
      <c r="D93" s="164"/>
      <c r="E93" s="161"/>
      <c r="F93" s="164"/>
      <c r="G93" s="161"/>
      <c r="H93" s="163">
        <v>520</v>
      </c>
      <c r="I93" s="161">
        <v>148</v>
      </c>
      <c r="J93" s="163"/>
      <c r="K93" s="161"/>
      <c r="L93" s="163"/>
      <c r="M93" s="161"/>
    </row>
    <row r="94" spans="1:13" ht="48" customHeight="1" x14ac:dyDescent="0.3">
      <c r="A94" s="229">
        <v>17.27</v>
      </c>
      <c r="B94" s="60" t="s">
        <v>123</v>
      </c>
      <c r="C94" s="159" t="s">
        <v>294</v>
      </c>
      <c r="D94" s="164"/>
      <c r="E94" s="161">
        <v>0</v>
      </c>
      <c r="F94" s="164"/>
      <c r="G94" s="161">
        <v>0</v>
      </c>
      <c r="H94" s="163">
        <v>870</v>
      </c>
      <c r="I94" s="161">
        <v>32.75</v>
      </c>
      <c r="J94" s="163"/>
      <c r="K94" s="161">
        <v>0</v>
      </c>
      <c r="L94" s="163"/>
      <c r="M94" s="161">
        <v>0</v>
      </c>
    </row>
    <row r="95" spans="1:13" ht="48" customHeight="1" x14ac:dyDescent="0.3">
      <c r="A95" s="229">
        <v>17.28</v>
      </c>
      <c r="B95" s="60" t="s">
        <v>124</v>
      </c>
      <c r="C95" s="159" t="s">
        <v>294</v>
      </c>
      <c r="D95" s="164"/>
      <c r="E95" s="161">
        <v>0</v>
      </c>
      <c r="F95" s="164"/>
      <c r="G95" s="161">
        <v>0</v>
      </c>
      <c r="H95" s="163">
        <v>342</v>
      </c>
      <c r="I95" s="161">
        <v>20.440000000000001</v>
      </c>
      <c r="J95" s="163"/>
      <c r="K95" s="161">
        <v>0</v>
      </c>
      <c r="L95" s="163"/>
      <c r="M95" s="161">
        <v>0</v>
      </c>
    </row>
    <row r="96" spans="1:13" ht="48" customHeight="1" x14ac:dyDescent="0.3">
      <c r="A96" s="229">
        <v>17.29</v>
      </c>
      <c r="B96" s="60" t="s">
        <v>125</v>
      </c>
      <c r="C96" s="159" t="s">
        <v>294</v>
      </c>
      <c r="D96" s="164"/>
      <c r="E96" s="161">
        <v>0</v>
      </c>
      <c r="F96" s="164"/>
      <c r="G96" s="161">
        <v>0</v>
      </c>
      <c r="H96" s="163">
        <v>403</v>
      </c>
      <c r="I96" s="161">
        <v>36.729999999999997</v>
      </c>
      <c r="J96" s="163"/>
      <c r="K96" s="161">
        <v>0</v>
      </c>
      <c r="L96" s="163"/>
      <c r="M96" s="161">
        <v>0</v>
      </c>
    </row>
    <row r="97" spans="1:13" ht="47.25" customHeight="1" x14ac:dyDescent="0.3">
      <c r="A97" s="89">
        <v>17.3</v>
      </c>
      <c r="B97" s="60" t="s">
        <v>126</v>
      </c>
      <c r="C97" s="159" t="s">
        <v>294</v>
      </c>
      <c r="D97" s="164"/>
      <c r="E97" s="161">
        <v>0</v>
      </c>
      <c r="F97" s="164"/>
      <c r="G97" s="161">
        <v>0</v>
      </c>
      <c r="H97" s="163">
        <v>450.5</v>
      </c>
      <c r="I97" s="161">
        <v>47.41</v>
      </c>
      <c r="J97" s="163"/>
      <c r="K97" s="161">
        <v>0</v>
      </c>
      <c r="L97" s="163"/>
      <c r="M97" s="161">
        <v>0</v>
      </c>
    </row>
    <row r="98" spans="1:13" ht="47.25" customHeight="1" x14ac:dyDescent="0.3">
      <c r="A98" s="89">
        <v>17.309999999999999</v>
      </c>
      <c r="B98" s="60" t="s">
        <v>127</v>
      </c>
      <c r="C98" s="159" t="s">
        <v>294</v>
      </c>
      <c r="D98" s="164"/>
      <c r="E98" s="161">
        <v>0</v>
      </c>
      <c r="F98" s="164"/>
      <c r="G98" s="161">
        <v>0</v>
      </c>
      <c r="H98" s="163">
        <v>658</v>
      </c>
      <c r="I98" s="161">
        <v>32.700000000000003</v>
      </c>
      <c r="J98" s="163"/>
      <c r="K98" s="161">
        <v>0</v>
      </c>
      <c r="L98" s="163"/>
      <c r="M98" s="161">
        <v>0</v>
      </c>
    </row>
    <row r="99" spans="1:13" ht="44.25" customHeight="1" x14ac:dyDescent="0.3">
      <c r="A99" s="89">
        <v>17.32</v>
      </c>
      <c r="B99" s="60" t="s">
        <v>128</v>
      </c>
      <c r="C99" s="159" t="s">
        <v>294</v>
      </c>
      <c r="D99" s="164"/>
      <c r="E99" s="161">
        <v>0</v>
      </c>
      <c r="F99" s="164"/>
      <c r="G99" s="161">
        <v>0</v>
      </c>
      <c r="H99" s="163">
        <v>611</v>
      </c>
      <c r="I99" s="161">
        <v>33.44</v>
      </c>
      <c r="J99" s="163"/>
      <c r="K99" s="161">
        <v>0</v>
      </c>
      <c r="L99" s="163"/>
      <c r="M99" s="161">
        <v>0</v>
      </c>
    </row>
    <row r="100" spans="1:13" ht="73.5" customHeight="1" x14ac:dyDescent="0.3">
      <c r="A100" s="155" t="s">
        <v>178</v>
      </c>
      <c r="B100" s="55" t="s">
        <v>155</v>
      </c>
      <c r="C100" s="56"/>
      <c r="D100" s="75"/>
      <c r="E100" s="197">
        <f>SUM(E101:E107)</f>
        <v>16.080569999999998</v>
      </c>
      <c r="F100" s="197"/>
      <c r="G100" s="197">
        <f t="shared" ref="G100:M100" si="27">SUM(G101:G107)</f>
        <v>0</v>
      </c>
      <c r="H100" s="197"/>
      <c r="I100" s="197">
        <f t="shared" si="27"/>
        <v>19.13</v>
      </c>
      <c r="J100" s="197"/>
      <c r="K100" s="197">
        <f t="shared" si="27"/>
        <v>0</v>
      </c>
      <c r="L100" s="197"/>
      <c r="M100" s="197">
        <f t="shared" si="27"/>
        <v>0</v>
      </c>
    </row>
    <row r="101" spans="1:13" ht="47.25" customHeight="1" x14ac:dyDescent="0.3">
      <c r="A101" s="191">
        <v>18.100000000000001</v>
      </c>
      <c r="B101" s="128" t="s">
        <v>238</v>
      </c>
      <c r="C101" s="192"/>
      <c r="D101" s="200"/>
      <c r="E101" s="161">
        <v>16.080569999999998</v>
      </c>
      <c r="F101" s="164"/>
      <c r="G101" s="161">
        <v>0</v>
      </c>
      <c r="H101" s="164"/>
      <c r="I101" s="161">
        <v>0</v>
      </c>
      <c r="J101" s="164"/>
      <c r="K101" s="161">
        <v>0</v>
      </c>
      <c r="L101" s="164"/>
      <c r="M101" s="161">
        <v>0</v>
      </c>
    </row>
    <row r="102" spans="1:13" ht="51" customHeight="1" x14ac:dyDescent="0.3">
      <c r="A102" s="191">
        <v>18.2</v>
      </c>
      <c r="B102" s="128" t="s">
        <v>129</v>
      </c>
      <c r="C102" s="192"/>
      <c r="D102" s="200"/>
      <c r="E102" s="161">
        <v>0</v>
      </c>
      <c r="F102" s="164"/>
      <c r="G102" s="161">
        <v>0</v>
      </c>
      <c r="H102" s="164"/>
      <c r="I102" s="161">
        <v>5.0999999999999996</v>
      </c>
      <c r="J102" s="164"/>
      <c r="K102" s="161">
        <v>0</v>
      </c>
      <c r="L102" s="164"/>
      <c r="M102" s="161">
        <v>0</v>
      </c>
    </row>
    <row r="103" spans="1:13" ht="51" customHeight="1" x14ac:dyDescent="0.3">
      <c r="A103" s="191">
        <v>18.3</v>
      </c>
      <c r="B103" s="128" t="s">
        <v>179</v>
      </c>
      <c r="C103" s="192"/>
      <c r="D103" s="200"/>
      <c r="E103" s="161">
        <v>0</v>
      </c>
      <c r="F103" s="164"/>
      <c r="G103" s="161">
        <v>0</v>
      </c>
      <c r="H103" s="164"/>
      <c r="I103" s="161">
        <v>3.8</v>
      </c>
      <c r="J103" s="164"/>
      <c r="K103" s="161">
        <v>0</v>
      </c>
      <c r="L103" s="164"/>
      <c r="M103" s="161">
        <v>0</v>
      </c>
    </row>
    <row r="104" spans="1:13" ht="58.5" customHeight="1" x14ac:dyDescent="0.3">
      <c r="A104" s="191">
        <v>18.399999999999999</v>
      </c>
      <c r="B104" s="128" t="s">
        <v>130</v>
      </c>
      <c r="C104" s="192"/>
      <c r="D104" s="200"/>
      <c r="E104" s="161">
        <v>0</v>
      </c>
      <c r="F104" s="164"/>
      <c r="G104" s="161">
        <v>0</v>
      </c>
      <c r="H104" s="164"/>
      <c r="I104" s="161">
        <v>2.5</v>
      </c>
      <c r="J104" s="164"/>
      <c r="K104" s="161">
        <v>0</v>
      </c>
      <c r="L104" s="164"/>
      <c r="M104" s="161">
        <v>0</v>
      </c>
    </row>
    <row r="105" spans="1:13" ht="59.25" customHeight="1" x14ac:dyDescent="0.3">
      <c r="A105" s="191">
        <v>18.5</v>
      </c>
      <c r="B105" s="128" t="s">
        <v>131</v>
      </c>
      <c r="C105" s="192"/>
      <c r="D105" s="200"/>
      <c r="E105" s="161">
        <v>0</v>
      </c>
      <c r="F105" s="164"/>
      <c r="G105" s="161">
        <v>0</v>
      </c>
      <c r="H105" s="164"/>
      <c r="I105" s="161">
        <v>2.3499999999999996</v>
      </c>
      <c r="J105" s="164"/>
      <c r="K105" s="161">
        <v>0</v>
      </c>
      <c r="L105" s="164"/>
      <c r="M105" s="161">
        <v>0</v>
      </c>
    </row>
    <row r="106" spans="1:13" ht="57.75" customHeight="1" x14ac:dyDescent="0.3">
      <c r="A106" s="191">
        <v>18.600000000000001</v>
      </c>
      <c r="B106" s="128" t="s">
        <v>132</v>
      </c>
      <c r="C106" s="192"/>
      <c r="D106" s="200"/>
      <c r="E106" s="161">
        <v>0</v>
      </c>
      <c r="F106" s="164"/>
      <c r="G106" s="161">
        <v>0</v>
      </c>
      <c r="H106" s="164"/>
      <c r="I106" s="161">
        <v>2.95</v>
      </c>
      <c r="J106" s="164"/>
      <c r="K106" s="161">
        <v>0</v>
      </c>
      <c r="L106" s="164"/>
      <c r="M106" s="161">
        <v>0</v>
      </c>
    </row>
    <row r="107" spans="1:13" ht="48.75" customHeight="1" x14ac:dyDescent="0.3">
      <c r="A107" s="191">
        <v>18.7</v>
      </c>
      <c r="B107" s="128" t="s">
        <v>180</v>
      </c>
      <c r="C107" s="192"/>
      <c r="D107" s="200"/>
      <c r="E107" s="161">
        <v>0</v>
      </c>
      <c r="F107" s="164"/>
      <c r="G107" s="161">
        <v>0</v>
      </c>
      <c r="H107" s="164"/>
      <c r="I107" s="161">
        <v>2.4300000000000002</v>
      </c>
      <c r="J107" s="164"/>
      <c r="K107" s="161">
        <v>0</v>
      </c>
      <c r="L107" s="164"/>
      <c r="M107" s="161">
        <v>0</v>
      </c>
    </row>
    <row r="108" spans="1:13" s="115" customFormat="1" ht="24.75" customHeight="1" x14ac:dyDescent="0.25">
      <c r="A108" s="139"/>
      <c r="B108" s="140" t="s">
        <v>11</v>
      </c>
      <c r="C108" s="141"/>
      <c r="D108" s="143"/>
      <c r="E108" s="143">
        <f>E12+E13+E14+E15+E16+E19+E20+E21+E22+E24+E28+E48+E53+E57+E60+E64+E67+E100</f>
        <v>10285.03266972902</v>
      </c>
      <c r="F108" s="143"/>
      <c r="G108" s="143">
        <f t="shared" ref="G108:M108" si="28">G12+G13+G14+G15+G16+G19+G20+G21+G22+G24+G28+G48+G53+G57+G60+G64+G67+G100</f>
        <v>6948.4687572495986</v>
      </c>
      <c r="H108" s="143"/>
      <c r="I108" s="143">
        <f t="shared" si="28"/>
        <v>7737.9581556960757</v>
      </c>
      <c r="J108" s="143"/>
      <c r="K108" s="143">
        <f t="shared" si="28"/>
        <v>6965.5695261552628</v>
      </c>
      <c r="L108" s="143"/>
      <c r="M108" s="143">
        <f t="shared" si="28"/>
        <v>7330.2000084745532</v>
      </c>
    </row>
    <row r="109" spans="1:13" s="232" customFormat="1" ht="17.25" customHeight="1" x14ac:dyDescent="0.3">
      <c r="A109" s="230"/>
      <c r="B109" s="231"/>
      <c r="C109" s="231"/>
    </row>
    <row r="110" spans="1:13" ht="69" customHeight="1" x14ac:dyDescent="0.3">
      <c r="A110" s="261"/>
      <c r="B110" s="261"/>
      <c r="C110" s="261"/>
      <c r="D110" s="261"/>
      <c r="E110" s="261"/>
      <c r="F110" s="261"/>
      <c r="G110" s="261"/>
      <c r="H110" s="261"/>
      <c r="I110" s="261"/>
      <c r="J110" s="261"/>
      <c r="K110" s="261"/>
      <c r="L110" s="261"/>
      <c r="M110" s="261"/>
    </row>
    <row r="111" spans="1:13" x14ac:dyDescent="0.3">
      <c r="A111" s="232"/>
      <c r="B111" s="232"/>
      <c r="C111" s="232"/>
      <c r="D111" s="232"/>
      <c r="E111" s="232"/>
    </row>
    <row r="112" spans="1:13" x14ac:dyDescent="0.3">
      <c r="A112" s="232"/>
      <c r="B112" s="232"/>
      <c r="C112" s="232"/>
      <c r="D112" s="232"/>
      <c r="E112" s="232"/>
    </row>
    <row r="113" spans="1:13" x14ac:dyDescent="0.3">
      <c r="A113" s="232"/>
      <c r="B113" s="232"/>
      <c r="C113" s="232"/>
      <c r="D113" s="232"/>
      <c r="E113" s="232"/>
      <c r="I113" s="233"/>
      <c r="K113" s="233"/>
      <c r="M113" s="233"/>
    </row>
    <row r="114" spans="1:13" x14ac:dyDescent="0.3">
      <c r="A114" s="232"/>
      <c r="B114" s="232"/>
      <c r="C114" s="232"/>
      <c r="D114" s="232"/>
      <c r="E114" s="234"/>
      <c r="G114" s="234"/>
      <c r="I114" s="234"/>
      <c r="K114" s="234"/>
      <c r="M114" s="234"/>
    </row>
    <row r="115" spans="1:13" x14ac:dyDescent="0.3">
      <c r="A115" s="232"/>
      <c r="B115" s="232"/>
      <c r="C115" s="232"/>
      <c r="D115" s="232"/>
      <c r="E115" s="232"/>
    </row>
    <row r="116" spans="1:13" x14ac:dyDescent="0.3">
      <c r="A116" s="232"/>
      <c r="B116" s="232"/>
      <c r="C116" s="232"/>
      <c r="D116" s="232"/>
      <c r="E116" s="232"/>
    </row>
    <row r="117" spans="1:13" x14ac:dyDescent="0.3">
      <c r="A117" s="232"/>
      <c r="B117" s="232"/>
      <c r="C117" s="232"/>
      <c r="D117" s="232"/>
      <c r="E117" s="232"/>
    </row>
    <row r="118" spans="1:13" x14ac:dyDescent="0.3">
      <c r="A118" s="232"/>
      <c r="B118" s="232"/>
      <c r="C118" s="232"/>
      <c r="D118" s="232"/>
      <c r="E118" s="232"/>
    </row>
  </sheetData>
  <mergeCells count="12">
    <mergeCell ref="A110:M110"/>
    <mergeCell ref="A8:A10"/>
    <mergeCell ref="B8:B10"/>
    <mergeCell ref="C8:C10"/>
    <mergeCell ref="A6:M6"/>
    <mergeCell ref="I7:M7"/>
    <mergeCell ref="D9:E9"/>
    <mergeCell ref="F9:G9"/>
    <mergeCell ref="H9:I9"/>
    <mergeCell ref="J9:K9"/>
    <mergeCell ref="L9:M9"/>
    <mergeCell ref="D8:M8"/>
  </mergeCells>
  <printOptions horizontalCentered="1"/>
  <pageMargins left="0" right="0" top="0.35" bottom="0.35" header="0.3" footer="0.3"/>
  <pageSetup paperSize="9" scale="90" fitToHeight="2" orientation="landscape" errors="blank" r:id="rId1"/>
  <headerFooter>
    <oddFooter>&amp;C&amp;P</oddFooter>
  </headerFooter>
  <rowBreaks count="4" manualBreakCount="4">
    <brk id="37" max="12" man="1"/>
    <brk id="62" max="12" man="1"/>
    <brk id="84" max="12" man="1"/>
    <brk id="9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'1'!Print_Area</vt:lpstr>
      <vt:lpstr>'2'!Print_Area</vt:lpstr>
      <vt:lpstr>'3'!Print_Area</vt:lpstr>
      <vt:lpstr>'4'!Print_Area</vt:lpstr>
      <vt:lpstr>'5'!Print_Area</vt:lpstr>
      <vt:lpstr>'1'!Print_Titles</vt:lpstr>
      <vt:lpstr>'2'!Print_Titles</vt:lpstr>
      <vt:lpstr>'3'!Print_Titles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 Kolyan</dc:creator>
  <cp:lastModifiedBy>Elena Baboyan</cp:lastModifiedBy>
  <cp:lastPrinted>2022-12-01T05:52:47Z</cp:lastPrinted>
  <dcterms:created xsi:type="dcterms:W3CDTF">2015-03-16T08:46:05Z</dcterms:created>
  <dcterms:modified xsi:type="dcterms:W3CDTF">2022-12-22T08:44:04Z</dcterms:modified>
</cp:coreProperties>
</file>