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activeTab="5"/>
  </bookViews>
  <sheets>
    <sheet name="1" sheetId="1" r:id="rId1"/>
    <sheet name="2" sheetId="2" r:id="rId2"/>
    <sheet name="3" sheetId="3" r:id="rId3"/>
    <sheet name="4" sheetId="4" r:id="rId4"/>
    <sheet name="5" sheetId="6" r:id="rId5"/>
    <sheet name="6" sheetId="18" r:id="rId6"/>
  </sheets>
  <definedNames>
    <definedName name="_Hlk399316188" localSheetId="1">'2'!#REF!</definedName>
    <definedName name="_xlnm._FilterDatabase" localSheetId="1" hidden="1">'2'!$A$11:$WQK$104</definedName>
    <definedName name="_xlnm.Print_Titles" localSheetId="0">'1'!$9:$12</definedName>
    <definedName name="_xlnm.Print_Titles" localSheetId="1">'2'!$8:$11</definedName>
    <definedName name="_xlnm.Print_Titles" localSheetId="2">'3'!$8:$11</definedName>
    <definedName name="_xlnm.Print_Titles" localSheetId="4">'5'!$8:$11</definedName>
    <definedName name="_xlnm.Print_Area" localSheetId="0">'1'!$A$1:$M$46</definedName>
    <definedName name="_xlnm.Print_Area" localSheetId="1">'2'!$A$1:$M$104</definedName>
    <definedName name="_xlnm.Print_Area" localSheetId="2">'3'!$A$1:$M$28</definedName>
    <definedName name="_xlnm.Print_Area" localSheetId="3">'4'!$A$1:$M$15</definedName>
    <definedName name="_xlnm.Print_Area" localSheetId="4">'5'!$A$1:$M$115</definedName>
    <definedName name="_xlnm.Print_Area" localSheetId="5">'6'!$A$1:$M$15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6" l="1"/>
  <c r="K40" i="6"/>
  <c r="I40" i="6"/>
  <c r="G40" i="6"/>
  <c r="E40" i="6"/>
  <c r="M16" i="3"/>
  <c r="K16" i="3"/>
  <c r="I16" i="3"/>
  <c r="G16" i="3"/>
  <c r="E16" i="3"/>
  <c r="I41" i="6"/>
  <c r="E15" i="18" l="1"/>
  <c r="G96" i="6"/>
  <c r="I96" i="6"/>
  <c r="K96" i="6"/>
  <c r="M96" i="6"/>
  <c r="E96" i="6"/>
  <c r="K76" i="6"/>
  <c r="M76" i="6"/>
  <c r="G76" i="6"/>
  <c r="I76" i="6"/>
  <c r="E76" i="6"/>
  <c r="E73" i="6"/>
  <c r="E56" i="6" l="1"/>
  <c r="E52" i="6"/>
  <c r="M50" i="6"/>
  <c r="K50" i="6"/>
  <c r="I50" i="6"/>
  <c r="G50" i="6"/>
  <c r="E50" i="6"/>
  <c r="M41" i="6"/>
  <c r="K41" i="6"/>
  <c r="G41" i="6"/>
  <c r="E41" i="6"/>
  <c r="E37" i="6"/>
  <c r="E36" i="6"/>
  <c r="E35" i="6"/>
  <c r="M25" i="6"/>
  <c r="K25" i="6"/>
  <c r="I25" i="6"/>
  <c r="G25" i="6"/>
  <c r="E25" i="6"/>
  <c r="M59" i="6"/>
  <c r="K59" i="6"/>
  <c r="I59" i="6"/>
  <c r="G59" i="6"/>
  <c r="E59" i="6"/>
  <c r="F71" i="6" l="1"/>
  <c r="G71" i="6"/>
  <c r="G70" i="6" s="1"/>
  <c r="I71" i="6"/>
  <c r="I70" i="6" s="1"/>
  <c r="K71" i="6"/>
  <c r="K70" i="6" s="1"/>
  <c r="L71" i="6"/>
  <c r="M71" i="6"/>
  <c r="M70" i="6" s="1"/>
  <c r="E71" i="6"/>
  <c r="E70" i="6" s="1"/>
  <c r="G66" i="6"/>
  <c r="I66" i="6"/>
  <c r="K66" i="6"/>
  <c r="M66" i="6"/>
  <c r="E66" i="6"/>
  <c r="E58" i="6"/>
  <c r="F58" i="6"/>
  <c r="G58" i="6"/>
  <c r="H58" i="6"/>
  <c r="I58" i="6"/>
  <c r="J58" i="6"/>
  <c r="K58" i="6"/>
  <c r="L58" i="6"/>
  <c r="M58" i="6"/>
  <c r="D58" i="6"/>
  <c r="F55" i="6"/>
  <c r="G55" i="6"/>
  <c r="H55" i="6"/>
  <c r="I55" i="6"/>
  <c r="J55" i="6"/>
  <c r="K55" i="6"/>
  <c r="L55" i="6"/>
  <c r="M55" i="6"/>
  <c r="E55" i="6"/>
  <c r="G53" i="6"/>
  <c r="H53" i="6"/>
  <c r="I53" i="6"/>
  <c r="K53" i="6"/>
  <c r="L53" i="6"/>
  <c r="M53" i="6"/>
  <c r="E53" i="6"/>
  <c r="F49" i="6"/>
  <c r="G49" i="6"/>
  <c r="H49" i="6"/>
  <c r="I49" i="6"/>
  <c r="J49" i="6"/>
  <c r="K49" i="6"/>
  <c r="L49" i="6"/>
  <c r="M49" i="6"/>
  <c r="E49" i="6"/>
  <c r="F45" i="6"/>
  <c r="G45" i="6"/>
  <c r="H45" i="6"/>
  <c r="I45" i="6"/>
  <c r="J45" i="6"/>
  <c r="K45" i="6"/>
  <c r="L45" i="6"/>
  <c r="M45" i="6"/>
  <c r="E45" i="6"/>
  <c r="F32" i="6"/>
  <c r="F31" i="6" s="1"/>
  <c r="G32" i="6"/>
  <c r="H32" i="6"/>
  <c r="I32" i="6"/>
  <c r="I31" i="6" s="1"/>
  <c r="J32" i="6"/>
  <c r="J31" i="6" s="1"/>
  <c r="K32" i="6"/>
  <c r="L32" i="6"/>
  <c r="M32" i="6"/>
  <c r="E32" i="6"/>
  <c r="E31" i="6" s="1"/>
  <c r="G27" i="6"/>
  <c r="I27" i="6"/>
  <c r="K27" i="6"/>
  <c r="M27" i="6"/>
  <c r="E27" i="6"/>
  <c r="G16" i="6"/>
  <c r="I16" i="6"/>
  <c r="K16" i="6"/>
  <c r="M16" i="6"/>
  <c r="E16" i="6"/>
  <c r="G23" i="6"/>
  <c r="I23" i="6"/>
  <c r="K23" i="6"/>
  <c r="M23" i="6"/>
  <c r="E23" i="6"/>
  <c r="G14" i="4"/>
  <c r="I14" i="4"/>
  <c r="K14" i="4"/>
  <c r="M14" i="4"/>
  <c r="E14" i="4"/>
  <c r="E24" i="3"/>
  <c r="F24" i="3"/>
  <c r="G24" i="3"/>
  <c r="H24" i="3"/>
  <c r="I24" i="3"/>
  <c r="J24" i="3"/>
  <c r="K24" i="3"/>
  <c r="L24" i="3"/>
  <c r="M24" i="3"/>
  <c r="D24" i="3"/>
  <c r="E15" i="3"/>
  <c r="F15" i="3"/>
  <c r="G15" i="3"/>
  <c r="H15" i="3"/>
  <c r="I15" i="3"/>
  <c r="I28" i="3" s="1"/>
  <c r="J15" i="3"/>
  <c r="K15" i="3"/>
  <c r="L15" i="3"/>
  <c r="M15" i="3"/>
  <c r="D15" i="3"/>
  <c r="G12" i="3"/>
  <c r="I12" i="3"/>
  <c r="K12" i="3"/>
  <c r="M12" i="3"/>
  <c r="E12" i="3"/>
  <c r="K57" i="2"/>
  <c r="E57" i="2"/>
  <c r="F100" i="2"/>
  <c r="G100" i="2"/>
  <c r="H100" i="2"/>
  <c r="I100" i="2"/>
  <c r="J100" i="2"/>
  <c r="K100" i="2"/>
  <c r="K104" i="2" s="1"/>
  <c r="L100" i="2"/>
  <c r="M100" i="2"/>
  <c r="E100" i="2"/>
  <c r="G94" i="2"/>
  <c r="I94" i="2"/>
  <c r="K94" i="2"/>
  <c r="M94" i="2"/>
  <c r="E94" i="2"/>
  <c r="F83" i="2"/>
  <c r="G83" i="2"/>
  <c r="I83" i="2"/>
  <c r="J83" i="2"/>
  <c r="K83" i="2"/>
  <c r="M83" i="2"/>
  <c r="E83" i="2"/>
  <c r="G58" i="2"/>
  <c r="G57" i="2" s="1"/>
  <c r="I58" i="2"/>
  <c r="I57" i="2" s="1"/>
  <c r="I104" i="2" s="1"/>
  <c r="J58" i="2"/>
  <c r="K58" i="2"/>
  <c r="L58" i="2"/>
  <c r="M58" i="2"/>
  <c r="M57" i="2" s="1"/>
  <c r="E58" i="2"/>
  <c r="G42" i="2"/>
  <c r="I42" i="2"/>
  <c r="K42" i="2"/>
  <c r="M42" i="2"/>
  <c r="E42" i="2"/>
  <c r="G38" i="2"/>
  <c r="I38" i="2"/>
  <c r="K38" i="2"/>
  <c r="M38" i="2"/>
  <c r="E38" i="2"/>
  <c r="G34" i="2"/>
  <c r="I34" i="2"/>
  <c r="K34" i="2"/>
  <c r="M34" i="2"/>
  <c r="E34" i="2"/>
  <c r="G26" i="2"/>
  <c r="I26" i="2"/>
  <c r="K26" i="2"/>
  <c r="M26" i="2"/>
  <c r="E26" i="2"/>
  <c r="G21" i="2"/>
  <c r="I21" i="2"/>
  <c r="K21" i="2"/>
  <c r="M21" i="2"/>
  <c r="E21" i="2"/>
  <c r="G18" i="2"/>
  <c r="I18" i="2"/>
  <c r="K18" i="2"/>
  <c r="M18" i="2"/>
  <c r="E18" i="2"/>
  <c r="G14" i="2"/>
  <c r="G12" i="2" s="1"/>
  <c r="I14" i="2"/>
  <c r="I12" i="2" s="1"/>
  <c r="K14" i="2"/>
  <c r="K12" i="2" s="1"/>
  <c r="M14" i="2"/>
  <c r="M12" i="2" s="1"/>
  <c r="E14" i="2"/>
  <c r="E12" i="2" s="1"/>
  <c r="G104" i="2" l="1"/>
  <c r="E104" i="2"/>
  <c r="M104" i="2"/>
  <c r="H31" i="6"/>
  <c r="G31" i="6"/>
  <c r="G28" i="3"/>
  <c r="K31" i="6"/>
  <c r="K115" i="6" s="1"/>
  <c r="G115" i="6"/>
  <c r="E115" i="6"/>
  <c r="M31" i="6"/>
  <c r="M115" i="6" s="1"/>
  <c r="I115" i="6"/>
  <c r="L31" i="6"/>
  <c r="K28" i="3"/>
  <c r="E28" i="3"/>
  <c r="M28" i="3"/>
  <c r="G19" i="1"/>
  <c r="I19" i="1"/>
  <c r="G32" i="1"/>
  <c r="I32" i="1"/>
  <c r="K32" i="1"/>
  <c r="M32" i="1"/>
  <c r="E32" i="1"/>
  <c r="G20" i="1"/>
  <c r="I20" i="1"/>
  <c r="K20" i="1"/>
  <c r="K19" i="1" s="1"/>
  <c r="M20" i="1"/>
  <c r="M19" i="1" s="1"/>
  <c r="E20" i="1"/>
  <c r="E19" i="1" s="1"/>
  <c r="I46" i="1" l="1"/>
  <c r="G14" i="1"/>
  <c r="G46" i="1" s="1"/>
  <c r="I14" i="1"/>
  <c r="K14" i="1"/>
  <c r="K46" i="1" s="1"/>
  <c r="M14" i="1"/>
  <c r="M46" i="1" s="1"/>
  <c r="E14" i="1"/>
  <c r="E46" i="1" s="1"/>
</calcChain>
</file>

<file path=xl/sharedStrings.xml><?xml version="1.0" encoding="utf-8"?>
<sst xmlns="http://schemas.openxmlformats.org/spreadsheetml/2006/main" count="730" uniqueCount="310">
  <si>
    <t>մլն դրամ` առանց ԱԱՀ</t>
  </si>
  <si>
    <t>հ/հ</t>
  </si>
  <si>
    <t>Ներդրումային ծրագրի
ուղղությունը, ենթաուղղությունը</t>
  </si>
  <si>
    <t>Քանակ</t>
  </si>
  <si>
    <t>Ծավալ</t>
  </si>
  <si>
    <t>1</t>
  </si>
  <si>
    <t>հատ</t>
  </si>
  <si>
    <t>կմ</t>
  </si>
  <si>
    <t>Նոր ճնշակայանի կառուցում</t>
  </si>
  <si>
    <t>3</t>
  </si>
  <si>
    <t>Ընդամենը</t>
  </si>
  <si>
    <t>2</t>
  </si>
  <si>
    <t>4</t>
  </si>
  <si>
    <t>Ժամանակակից տեխնիկայի և տեխնոլոգիաների ներդնում</t>
  </si>
  <si>
    <t>Համակարգչային և կազմակերպչական տեխնիկայի ձեռքբերում</t>
  </si>
  <si>
    <t>Ավտոտրանսպորտային միջոցների և մեքենա-մեխանիզմների ձեռքբերում</t>
  </si>
  <si>
    <t>Ներդրումների կանխատեսվող ծավալը</t>
  </si>
  <si>
    <t>Գույքի ձեռքբերում</t>
  </si>
  <si>
    <t>Ծրագրային ապահովում և արտոնագրերի ձեռքբերում</t>
  </si>
  <si>
    <t>ա)</t>
  </si>
  <si>
    <t>բ)</t>
  </si>
  <si>
    <t>գ)</t>
  </si>
  <si>
    <t>Ազդանշանային սարքերի և ինքնաշխատ վթարային կափույրների ձեռքբերում և տեղադրում</t>
  </si>
  <si>
    <t xml:space="preserve">Սարքերի, սարքավորումների և գործիքների ձեռքբերում </t>
  </si>
  <si>
    <t>Հողատարածքների, շենքերի, շինությունների և այլ անշարժ գույքի ձեռքբերում</t>
  </si>
  <si>
    <t>դ)</t>
  </si>
  <si>
    <t>Ացետիլենային գեներատորի (լրակազմ)</t>
  </si>
  <si>
    <t>8</t>
  </si>
  <si>
    <t>9</t>
  </si>
  <si>
    <t>Շինարարական տեխնիկայի ձեռքբերում</t>
  </si>
  <si>
    <t>12</t>
  </si>
  <si>
    <t>5</t>
  </si>
  <si>
    <t>6</t>
  </si>
  <si>
    <t>7</t>
  </si>
  <si>
    <t>10</t>
  </si>
  <si>
    <t>11</t>
  </si>
  <si>
    <t>13</t>
  </si>
  <si>
    <t>2025 թ.</t>
  </si>
  <si>
    <t>№ 23Գ գազահորի շինարարություն</t>
  </si>
  <si>
    <t>Շահագործվող գազահորերի կապիտալ նորոգում</t>
  </si>
  <si>
    <t>Նոր գազահորերի շինարարություն</t>
  </si>
  <si>
    <t>3.2</t>
  </si>
  <si>
    <t>ԳՍՊԿ-ի շահագործվող ճնշակայանի, արդյունաբերական հրապարակի և օժանդակ համակարգերի կապիտալ նորոգում</t>
  </si>
  <si>
    <t>№2 արտադրամասի տեխնոլոգիական կապկպուկների կապիտալ նորոգում</t>
  </si>
  <si>
    <t>1-ին և 2-րդ աստիճանի գազի օդային հովացման համակարգի կապիտալ նորոգում</t>
  </si>
  <si>
    <t>Գազի մաքրման հանգույցի կապիտալ նորոգում</t>
  </si>
  <si>
    <t>Գազաբաշխիչ կայանների (ԳԲԿ), չափիչ հանգույցների (ՉՀ) և այլ տեխնոլոգիական շինությունների վերականգնում, վերակառուցում և արդիականացում</t>
  </si>
  <si>
    <t>ԳԲԿ-ների կապիտալ նորոգում</t>
  </si>
  <si>
    <t>ՉՀ-ների կապիտալ նորոգում</t>
  </si>
  <si>
    <t>կայան</t>
  </si>
  <si>
    <t>Էլեկտրամատակարարման համակարգի վերականգնում և արդիականացում</t>
  </si>
  <si>
    <t>ԷՔՊ կայանների վերականգնում և արդիականացում</t>
  </si>
  <si>
    <t>Անոդային հողանցիչների նորոգում</t>
  </si>
  <si>
    <t>Կատոդային պաշտպանիչ կայանների վերականգնում (կառուցում)</t>
  </si>
  <si>
    <t xml:space="preserve">Աբովյանի ԳՍՊԿ-ի վերականգնում, վերակառուցում և արդիականացում </t>
  </si>
  <si>
    <t>ՊԳԿԿ-ների վերականգնում, վերակառուցում և արդիականացում</t>
  </si>
  <si>
    <t>Գազաբաշխիչ ցանցի գազատարների կապիտալ նորոգում</t>
  </si>
  <si>
    <t>14</t>
  </si>
  <si>
    <t>Գազի սեպարացիոն հանգույցի կապիտալ նորոգում</t>
  </si>
  <si>
    <t>Սառը ցիկլի ջրամատակարարման  հետադարձ համակարգի կապիտալ նորոգում</t>
  </si>
  <si>
    <t>ե)</t>
  </si>
  <si>
    <t>զ)</t>
  </si>
  <si>
    <t>«Այրում» ՉՀ-ի կապիտալ նորոգում</t>
  </si>
  <si>
    <t>է)</t>
  </si>
  <si>
    <t>Հսկիչ-չափիչ կետերի կապիտալ նորոգում (փոխարինմամբ)</t>
  </si>
  <si>
    <t>Կատոդային պաշտպանիչ կայանների փոխակերպիչների նորոգում (փոխարինմամբ)</t>
  </si>
  <si>
    <t>15</t>
  </si>
  <si>
    <t>Ճնշման անկման սկզբունքով աշխատող միկրոպրոցեսորային ծախսաչափային համալիրներով դիսկրետ չափիչ հանգույցների կապիտալ նորոգում</t>
  </si>
  <si>
    <t>№3Գ գազահորի կոնսերվացում</t>
  </si>
  <si>
    <t>«Կեչուտ» ՉՀ-ի կապիտալ նորոգում</t>
  </si>
  <si>
    <t>ը)</t>
  </si>
  <si>
    <t>թ)</t>
  </si>
  <si>
    <t>ժ)</t>
  </si>
  <si>
    <t>ի)</t>
  </si>
  <si>
    <t>լ)</t>
  </si>
  <si>
    <t>խ)</t>
  </si>
  <si>
    <t>ծ)</t>
  </si>
  <si>
    <t>Էջմիածնի ԳԲԿ-ի կապիտալ նորոգում</t>
  </si>
  <si>
    <t>Վեդու ԳԲԿ-ի կապիտալ նորոգում</t>
  </si>
  <si>
    <t>Գորիսի ԳԲԿ-ի կապիտալ նորոգում</t>
  </si>
  <si>
    <t>Մեղրուտի ԳԲԿ-ի կապիտալ նորոգում</t>
  </si>
  <si>
    <t>Վանաձոր-1 ԳԲԿ-ի կապիտալ նորոգում</t>
  </si>
  <si>
    <t>Հրազդան-1 ԳԲԿ-ի կապիտալ նորոգում</t>
  </si>
  <si>
    <t>Կապանի ԳԲԿ-ի կապիտալ նորոգում</t>
  </si>
  <si>
    <t>Ծովագյուղի ԳԲԿ-ի կապիտալ նորոգում</t>
  </si>
  <si>
    <t>Վարդենիսի ԳԲԿ-ի կապիտալ նորոգում</t>
  </si>
  <si>
    <t>ՀԱԷԿ ԳԲԿ-ի կապիտալ նորոգում</t>
  </si>
  <si>
    <t>կ)</t>
  </si>
  <si>
    <t>հ)</t>
  </si>
  <si>
    <t>ձ)</t>
  </si>
  <si>
    <t>ճ)</t>
  </si>
  <si>
    <t>Բնական գազի հաշվառման համակարգի վերականգնում, վերակառուցում և արդիականացում</t>
  </si>
  <si>
    <t>Վթարային ավտոմեքենաների ձեռքբերում</t>
  </si>
  <si>
    <t>Բեռնատար ավտոմեքենաների ձեռքբերում</t>
  </si>
  <si>
    <t>Հատուկ նշանակության ավտոմեքենաների ձեռքբերում</t>
  </si>
  <si>
    <t>Ավտոմեքենաների վերասարքավորում` բնական գազով լիցքավորման համար</t>
  </si>
  <si>
    <t>Շենքերի և շինությունների վերականգնում և վերակառուցում</t>
  </si>
  <si>
    <t>Լոռու ԳԳՄ վարչական շենքի կտուրի, օժանդակ տարածքների և ցանկապատի նորոգում</t>
  </si>
  <si>
    <t>Տավուշի ԳԳՄ Դիլիջանի ՏՏ վարչական շենքի և օժանդակ տարածքների կապիտալ նորոգում</t>
  </si>
  <si>
    <t>Տավուշի ԳԳՄ Նոյեմբերյանի ՏՏ վարչական շենքի և օժանդակ տարածքների կապիտալ նորոգում</t>
  </si>
  <si>
    <t>Տավուշի ԳԳՄ Տավուշի ՏՏ վարչական շենքի և օժանդակ տարածքների կապիտալ նորոգում</t>
  </si>
  <si>
    <t>Գազափոխադրման համակարգում այլ ուղղություններով իրականացվելիք ներդրումների կանխատեսվող ծավալը</t>
  </si>
  <si>
    <t>Գազաբաշխման համակարգում այլ ուղղություններով իրականացվելիք ներդրումների կանխատեսվող ծավալը</t>
  </si>
  <si>
    <t>Գազափոխադրման համակարգի Աբովյանի գազի ստորգետնյա պահեստարան-կայանի ընդլայնմանը, վերականգնմանը և վերակառուցմանն ուղղված ներդրումների կանխատեսվող ծավալը</t>
  </si>
  <si>
    <t>Գազափոխադրման համակարգի ընդլայնմանը, վերականգնմանը և վերակառուցմանն ուղղված ներդրումների կանխատեսվող ծավալը</t>
  </si>
  <si>
    <t xml:space="preserve">Ավտոտրանսպորտային միջոցների և մեքենա-մեխանիզմների ձեռքբերում </t>
  </si>
  <si>
    <t>Գազամոտոճնշակների նորոգում և կարգաբերում</t>
  </si>
  <si>
    <t xml:space="preserve">Գազամոտոճնշակների և խողովակների կապկպուկների թրթռոցազննում </t>
  </si>
  <si>
    <t>№№9Գ,10Գ և 16Գ գազահորերի լիկվիդացիա</t>
  </si>
  <si>
    <t>Տաք ցիկլի օդային հովացման համակարգի կապիտալ նորոգում</t>
  </si>
  <si>
    <t xml:space="preserve">Բնական գազի կենցաղային հաշվիչների և պաշտպանիչ արկղերի տեղադրում նոր բաժանորդների համար </t>
  </si>
  <si>
    <t xml:space="preserve">ՆՆՓ-ների մշակում մայրուղային գազատարների գծային մասի և դրանց վրա տեղակայված տեխնոլոգիական կառույցների հետագա տարիների կապիտալ նորոգման համար </t>
  </si>
  <si>
    <t>ՆՆՓ-ների մշակում գազաբաշխիչ ցանցի գազատարների հետագա տարիների կապիտալ նորոգման համար</t>
  </si>
  <si>
    <t>Բնական գազի կենցաղային հաշվիչների տեղադրման հանգույցների կապիտալ նորոգում (արկղերի փոխարինմամբ)</t>
  </si>
  <si>
    <t>Ավտոտրանսպորտային միջոցների վերասարքավորում՝ բնական գազով լիցքավորման համար</t>
  </si>
  <si>
    <t>Համակարգչային, կազմակերպչական տեխնիկայի, գույքի, սերվերների, սերվերային սարքավորումների և ծրագրային ապահովումների ձեռքբերում</t>
  </si>
  <si>
    <t>Բնական գազի կենցաղային հաշվիչների տեսանելիության ապահովում (հաշվիչների տեղափոխում տեսանելի տարածք)</t>
  </si>
  <si>
    <t xml:space="preserve">գազատարի կապիտալ նորոգում մեկուսիչ շերտի փոխարինմամբ (խոտանված խողովակների փոխարինմամբ) և անցումների նորոգում </t>
  </si>
  <si>
    <t>Ղազախ-Երևան-ԳՍՊԿ Dպ500 մայրուղային գազատարի կապիտալ նորոգում մեկուսիչ շերտի փոխարինմամբ (խոտանված խողովակների փոխարինմամբ)</t>
  </si>
  <si>
    <t>Քաղաքացիական պաշտպանության, հրդեհային, արտադրական և աշխատանքի անվտանգության համար անհրաժեշտ սարքավորումների ձեռքբերում</t>
  </si>
  <si>
    <t>Քաղաքացիական պաշտպանության, հրդեհային, արտադրական և աշխատանքի անվտանգության օբյեկտների ու վթարային ծառայությունների կապիտալ նորոգում</t>
  </si>
  <si>
    <t>Արդյունաբերական գազահաշվիչների համալրման համար ճնշման և ջերմաստիճանի էլեկտրոնային ճշտիչների ձեռքբերում և տեղադրում</t>
  </si>
  <si>
    <t>Էլեկտրոնային ճշտիչներով համալրված արդյունաբերական գազահաշվիչների և արկղերի ձեռքբերում և տեղադրում</t>
  </si>
  <si>
    <t>Նոր բաժանորդների միացմանն ուղղված ներդրումների կանխատեսվող ծավալը</t>
  </si>
  <si>
    <t>16</t>
  </si>
  <si>
    <t>2026 թ.</t>
  </si>
  <si>
    <t>№25Գ գազահորի կապիտալ նորոգում</t>
  </si>
  <si>
    <t>№5Գ գազահորի կապիտալ նորոգում</t>
  </si>
  <si>
    <t>3-րդ աստիճանի գազի օդային հովացման համակարգի կապիտալ նորոգում</t>
  </si>
  <si>
    <t>Արարատի ԳԲԿ-ի կապիտալ նորոգում</t>
  </si>
  <si>
    <t>17</t>
  </si>
  <si>
    <t>Աշխատանքի պաշտպանության նպատակով միջոցառումների և սարքավորումների ձեռքբերում վթարա-կարգավարական ծառայությունների համար</t>
  </si>
  <si>
    <t xml:space="preserve">Բաժանորդների ներտնային գազասպառման համակարգի ազդանշանային սարքերի ձեռքբերում և փոխարինում </t>
  </si>
  <si>
    <t>2027 թ.</t>
  </si>
  <si>
    <t>Գազի ճնշման նվազեցման (կարգավորման) հանգույցի կապիտալ նորոգում</t>
  </si>
  <si>
    <t>№4Գ գազահորի կապիտալ նորոգում</t>
  </si>
  <si>
    <t>գազատարի կապիտալ նորոգում մեկուսիչ շերտի փոխարինմամբ (խոտանված խողովակների փոխարինմամբ)</t>
  </si>
  <si>
    <t xml:space="preserve">Նոր կառուցվող կամ վերակառուցվող գազասպառման համակարգերը գազամատակարարման ցանցին միացման աշխատանքներ </t>
  </si>
  <si>
    <t>Արարատի ԳԳՄ վարչական շենքի անվտանգության ազդանշանային համակարգի և անվտանգության տեսահսկման համակարգի կապիտալ վերանորոգում</t>
  </si>
  <si>
    <t>«Բարձրաշեն» ՉՀ-ի կապիտալ նորոգում</t>
  </si>
  <si>
    <t>Դիլիջան-Վանաձոր Dպ500 մայրուղային գազատարի կապիտալ նորոգում</t>
  </si>
  <si>
    <t>Վանաձոր-Գյումրի Dպ700 մայրուղային գազատարի կապիտալ նորոգում մեկուսիչ շերտի փոխարինմամբ (խոտանված խողովակների փոխարինմամբ)</t>
  </si>
  <si>
    <t xml:space="preserve">Մարալիկ-Կարմրաշեն Dպ500 մայրուղային գազատարի կապիտալ նորոգում </t>
  </si>
  <si>
    <t>№35.4 փականային հանգույցի նորոգում (փոխարինմամբ)</t>
  </si>
  <si>
    <t>մ)</t>
  </si>
  <si>
    <t>Սևանի ԳԳՄ Ճամբարակի ՏՏ վարչական շենքի կապիտալ նորոգում</t>
  </si>
  <si>
    <t>Բնական գազի հաշվիչների նորոգում (փոխարինում)</t>
  </si>
  <si>
    <t>2028 թ.</t>
  </si>
  <si>
    <t>№ 22Գ գազահորի շինարարություն</t>
  </si>
  <si>
    <t>№ 26Գ գազահորի շինարարություն</t>
  </si>
  <si>
    <t>Աբովյանի ԳՍՊԿ (Բուֆերային գազ)</t>
  </si>
  <si>
    <t>ՉՄ</t>
  </si>
  <si>
    <t>Գազամոտոճնշակների կապիտալ նորոգում</t>
  </si>
  <si>
    <t>№31.4 փականային հանգույցի նորոգում (հեռակառավարման համակարգի ներդրում)</t>
  </si>
  <si>
    <t>Կողմնատար գազատար Dպ700 դեպի ԳԲԿ-1 Հրազդան №0.1 և №1.53 փականային հանգույցների նորոգում (հեռակառավարման համակարգի ներդրում)</t>
  </si>
  <si>
    <t>Անգեղակոթ-Ջերմուկ Dպ700 մայրուղային գազատարերի №0.1 փականային հանգույցի նորոգում (հեռակառավարման համակարգի ներդրում)</t>
  </si>
  <si>
    <t>Կողմնատար գազատար Դիլիջանի ԳԲԿ Dպ150 №0.05 փականային հանգույցի նորոգում (հեռակառավարման համակարգի ներդրում)</t>
  </si>
  <si>
    <t>Գյումրի-Մարալիկ Dպ500 մայրուղային գազատարի կապիտալ նորոգում մեկուսիչ շերտի փոխարինմամբ (խոտանված խողովակների փոխարինմամբ)</t>
  </si>
  <si>
    <t>№120 փականային հանգույցի նորոգում (հեռակառավարման համակարգի ներդրում)</t>
  </si>
  <si>
    <t>Սևան-Ջրաբեր Dպ700 մայրուղային գազատարի կապիտալ նորոգում</t>
  </si>
  <si>
    <t xml:space="preserve">Երևան քաղաքը օղակավորող Dպ1200 գազատարի կապիտալ նորոգում մեկուսիչ շերտի փոխարինմամբ (խոտանված խողովակների փոխարինմամբ) և անցումների նորոգում </t>
  </si>
  <si>
    <t>Ղազախ-Երևան Dպ700 մայրուղային գազատարի կապիտալ նորոգում</t>
  </si>
  <si>
    <t xml:space="preserve">Թեթև մարդատար օպերատիվ ավտոմեքենաների վերասարքավորում </t>
  </si>
  <si>
    <t>Մարդատար ավտոբուսի վերասարքավորում</t>
  </si>
  <si>
    <t>«Գազպրոմ Արմենիա» ՓԲԸ վարչական համալիրի 3-րդ մասնաշենքի կապիտալ նորոգում</t>
  </si>
  <si>
    <t>Վայոց Ձորի ԳԳՄ և ՏՏ-ների վարչական շենքերի անվտանգության ազդանշանային համակարգի  կապիտալ նորոգում</t>
  </si>
  <si>
    <t>Սյունիքիի ԳԳՄ և ՏՏ-ների վարչական շենքի անվտանգության ազդանշանային համակարգի և անվտանգության տեսահսկման համակարգի կապիտալ նորոգում</t>
  </si>
  <si>
    <t>Արտաշատի ԳԳՄ և Մասիսի ՏՏ վարչական շենքերի անվտանգության ազդանշանային համակարգի և անվտանգության տեսահսկման համակարգի կապիտալ վերանորոգում</t>
  </si>
  <si>
    <t>№24Գ գազահորի կապիտալ նորոգում</t>
  </si>
  <si>
    <t>Տաք ցիկլի ջրամատակարարման հետադարձ համակարգի կապիտալ նորոգում</t>
  </si>
  <si>
    <t>յ)</t>
  </si>
  <si>
    <t>Օպերատիվ-կարգավարական կառավարման համակարգի ներդնում</t>
  </si>
  <si>
    <t>Օպերատիվ ավտոմեքենաների ձեռքբերում</t>
  </si>
  <si>
    <r>
      <t>մ</t>
    </r>
    <r>
      <rPr>
        <vertAlign val="superscript"/>
        <sz val="10"/>
        <rFont val="GHEA Grapalat"/>
        <family val="3"/>
      </rPr>
      <t>2</t>
    </r>
  </si>
  <si>
    <t>Երևան քաղաքի Արևելյան հատվածի գազամատակարարում</t>
  </si>
  <si>
    <t>Երևան քաղաքը գազամատակարարման լրացուցիչ նոր հզորություններով ապահովելու ծրագրի շրջանակներում իրականացվելիք ներդրումների կանխատեսվող ծավալը</t>
  </si>
  <si>
    <t>Բեռնատար ինքնաթափ ավտոմեքենա МАЗ-5550C5-4520-021 մակնիշի կամ նմանատիպ</t>
  </si>
  <si>
    <t>2029 թ.</t>
  </si>
  <si>
    <t>Կողավոոր ավտոմեքենաների վերասարքավորում</t>
  </si>
  <si>
    <t>2026թ.</t>
  </si>
  <si>
    <t>Միկրոավտոբուսի ձեռքբերում Газель NEXT A65R33 կամ նմանատիպ</t>
  </si>
  <si>
    <t>Միկրոավտոբուսի ձեռքբերում Hyundai Staria կամ նմանատիպ</t>
  </si>
  <si>
    <t>Միկրոավտոբուսի ձեռքբերում Газель NEXT А65R52 կամ նմանատիպ</t>
  </si>
  <si>
    <t>Գորիս-Կապան-Քաջարան Dպ500 մայրուղային գազատարի №27.4 փականային հանգույցի նորոգում (փոխարինմամբ)</t>
  </si>
  <si>
    <t>«Ձորաղբյուր» ՉՀ-ի կապիտալ նորոգում</t>
  </si>
  <si>
    <t>«Ֆիոլետովո» ՉՀ-ի կապիտալ նորոգում</t>
  </si>
  <si>
    <t>Ղազախ-Երևան Dպ1000 մայրուղային գազատարի կապիտալ նորոգում</t>
  </si>
  <si>
    <t xml:space="preserve">Արմավիր-Կարմրաշեն Dպ500 մայրուղային գազատարի կապիտալ նորոգում մեկուսիչ շերտի փոխարինմամբ (խոտանված խողովակների փոխարինմամբ) </t>
  </si>
  <si>
    <t>№96 փականային հանգույցի նորոգում (հեռակառավարման համակարգի ներդրում)</t>
  </si>
  <si>
    <t>Երևան-1 ԳԲԿ-ի կապիտալ նորոգում</t>
  </si>
  <si>
    <t>Այրիվանի ԳԲԿ-ի կապիտալ նորոգում</t>
  </si>
  <si>
    <t>«Արմավիր» ՉՀ-ի կապիտալ նորոգում</t>
  </si>
  <si>
    <t>«Տարոն» ՉՀ-ի կապիտալ նորոգում</t>
  </si>
  <si>
    <t>«Աշտարակ» ՉՀ-ի կապիտալ նորոգում</t>
  </si>
  <si>
    <t>Ջրաբեր-2 ԳԲԿ Dպ700 մայրուղային գազատարի կապիտալ նորոգում մեկուսիչ շերտի փոխարինմամբ (խոտանված խողովակների փոխարինմամբ)</t>
  </si>
  <si>
    <t>№2Գ գազահորի կապիտալ նորոգում և լուծազատում</t>
  </si>
  <si>
    <t>№2Բ գազահորի կապիտալ նորոգում և լուծազատում</t>
  </si>
  <si>
    <t>№1Բ գազահորի կապիտալ նորոգում և լուծազատում</t>
  </si>
  <si>
    <t>№7Գ գազահորի կապիտալ նորոգում</t>
  </si>
  <si>
    <t>Վառելիքային հանգույցի կապիտալ նորոգում</t>
  </si>
  <si>
    <t>հան-գույց</t>
  </si>
  <si>
    <t>№63 և №80 փականային հանգույցների նորոգում (հեռակառավարման համակարգի ներդրում)</t>
  </si>
  <si>
    <t>Ջերմուկ-Արարատ Dպ700 մայրուղային գազատարի №34.5 փականային հանգույցի նորոգում (հեռակառավարման համակարգի ներդրում)</t>
  </si>
  <si>
    <t xml:space="preserve">մեկուսիչ շերտի փոխարինում (խոտանված խողովակների փոխարինմամբ) </t>
  </si>
  <si>
    <t xml:space="preserve">Վանաձոր-Ալավերդի Dպ700 մայրուղային գազատարի կապիտալ նորոգում մեկուսիչ շերտի փոխարինմամբ (խոտանված խողովակների փոխարինմամբ) </t>
  </si>
  <si>
    <t xml:space="preserve">Ղազախ-Երևան Dպ700 մայրուղային գազատարի (I գիծ) կապիտալ նորոգում մեկուսիչ շերտի փոխարինմամբ (խոտանված խողովակների փոխարինմամբ) </t>
  </si>
  <si>
    <t>Կարմիր Կամուրջ-Սևքար-Բերդ Dպ1000 մայրուղային գազատարի №61.9 փականային հանգույցի նորոգում (փոխարինմամբ)</t>
  </si>
  <si>
    <t>Ղազախ-Երևան Dպ1000 մայրուղային գազատարի №109 փականային հանգույցի նորոգում (փոխարինմամբ)</t>
  </si>
  <si>
    <t>№140 փականային հանգույցի նորոգում (փոխարինմամբ)</t>
  </si>
  <si>
    <t>№145 փականային հանգույցի նորոգում (հեռակառավարման համակարգի ներդրում)</t>
  </si>
  <si>
    <t>Քաջարան-Սիսիան Dպ700 մայրուղային գազատարի կապիտալ նորոգում</t>
  </si>
  <si>
    <t>№49.7 փականային հանգույցի նորոգում (հեռակառավարման համակարգի ներդրում)</t>
  </si>
  <si>
    <t>№21.8 փականային հանգույցի նորոգում (հեռակառավարման համակարգի ներդրում)</t>
  </si>
  <si>
    <t>Մեղրի-Քաջարան Dպ700 մայրուղային գազատարի կապիտալ նորոգում</t>
  </si>
  <si>
    <t>№20 և №37 փականային հանգույցների նորոգում (հեռակառավարման համակարգի ներդրում)</t>
  </si>
  <si>
    <t>№1.8 փականային հանգույցների նորոգում (հեռակառավարման համակարգի ներդրում)</t>
  </si>
  <si>
    <t xml:space="preserve">Կարմիր Կամուրջ-Ալավերդի Dպ700 մայրուղային գազատարի կապիտալ նորոգում մեկուսիչ շերտի փոխարինմամբ (խոտանված խողովակների փոխարինմամբ) </t>
  </si>
  <si>
    <t xml:space="preserve">Վարդենիս-Ջերմուկ Dպ300 մայրուղային գազատարի կապիտալ նորոգում մեկուսիչ շերտի փոխարինմամբ (խոտանված խողովակների փոխարինմամբ) </t>
  </si>
  <si>
    <t>Անգեղակոթ-Ջերմուկ Dպ500 մայրուղային գազատարի №27.3 փականային հանգույցի նորոգում (փոխարինմամբ)</t>
  </si>
  <si>
    <t>Երանոսի ԳԲԿ-ի կապիտալ նորոգում</t>
  </si>
  <si>
    <t>Շաղատի ԳԲԿ-ի կապիտալ նորոգում</t>
  </si>
  <si>
    <t>Գար-Գառի ԳԲԿ-ի կապիտալ նորոգում</t>
  </si>
  <si>
    <t>Թալինի ԳԲԿ-ի կապիտալ նորոգում</t>
  </si>
  <si>
    <t>Խարբերդի ԳԲԿ-ի կապիտալ նորոգում</t>
  </si>
  <si>
    <t>Սառնակունքի ԳԲԿ-ի կապիտալ նորոգում</t>
  </si>
  <si>
    <t>Գագարինի ԳԲԿ-ի կապիտալ նորոգում</t>
  </si>
  <si>
    <t>Մասիսի ԳԲԿ-ի կապիտալ նորոգում</t>
  </si>
  <si>
    <t>Մեծ Պառնի ԳԲԿ-ի կապիտալ նորոգում</t>
  </si>
  <si>
    <t>Ակունքի ԳԲԿ-ի կապիտալ նորոգում</t>
  </si>
  <si>
    <t>Հարթաշենի ԳԲԿ-ի կապիտալ նորոգում</t>
  </si>
  <si>
    <t>ղ)</t>
  </si>
  <si>
    <t>ն)</t>
  </si>
  <si>
    <t>շ)</t>
  </si>
  <si>
    <t>ո)</t>
  </si>
  <si>
    <t>Աբովյանի ԳՍՊԿ 2-րդ արտադրամասի լուսավորության համակարգի կապիտալ նորոգում</t>
  </si>
  <si>
    <t xml:space="preserve">Դիլիջանի ԳՇՄ ԳԲԿ-ների և ՉՀ-ների հողանցման կոնտուրների և շանթարգելների կապիտալ նորոգում </t>
  </si>
  <si>
    <t xml:space="preserve">Վանաձորի ԳՇՄ ԳԲԿ-ների և ՉՀ-ների հողանցման կոնտուրների և շանթարգելների կապիտալ նորոգում </t>
  </si>
  <si>
    <t xml:space="preserve">Աբովյանի ԳՇՄ ԳԲԿ-ների և ՉՀ-ների հողանցման կոնտուրների և շանթարգելների կապիտալ նորոգում </t>
  </si>
  <si>
    <t xml:space="preserve">Մարտունու ԳՇՄ ԳԲԿ-ների և ՉՀ-ների հողանցման կոնտուրների և շանթարգելների կապիտալ նորոգում </t>
  </si>
  <si>
    <t xml:space="preserve">Թեթև մարդատար ավտոմեքենա՝ Lada Niva Travel մակնիշի կամ նմանատիպ* </t>
  </si>
  <si>
    <t>Շարժական էլեկտրազոդիչ ագրեգատ ԱԴԴ տիպի կամ նմանատիպ</t>
  </si>
  <si>
    <r>
      <t>Հիդրալվլիկ էքսկավատոր-բեռնիչ 0.17մ</t>
    </r>
    <r>
      <rPr>
        <vertAlign val="superscript"/>
        <sz val="10"/>
        <rFont val="GHEA Grapalat"/>
        <family val="3"/>
      </rPr>
      <t>3</t>
    </r>
    <r>
      <rPr>
        <sz val="10"/>
        <rFont val="GHEA Grapalat"/>
        <family val="3"/>
      </rPr>
      <t xml:space="preserve"> շերեփի տարողությամբ, հիդրոմուրճով, JCB 3CX մակնիշի կամ նմանատիպ</t>
    </r>
  </si>
  <si>
    <t>Մարդատար օպերատիվ ավտոմեքենաների վերասարքավորում</t>
  </si>
  <si>
    <t>Մայրուղային գազատարների քարտեզագրման աշխատանքներ</t>
  </si>
  <si>
    <t>Գազաբաշխիչ ցանցի գազատարների քարտեզագրման աշխատանքներ</t>
  </si>
  <si>
    <t>«Գազպրոմ Արմենիա» ՓԲԸ «Ինժեներական կենտրոն» մ/ճ եռակցման ատեստավորման կենտրոնի և ավտոտրանսպորտային ծառայության մասնաշենքի կապիտալ նորոգում</t>
  </si>
  <si>
    <t>Տավուշի ԳԳՄ վարչական շենքի, պահեստի կապիտալ նորոգում և տարածքի բարեկարգում</t>
  </si>
  <si>
    <t>Մարտունու ԳԳՄ Վարդենիսի ՏՏ վարչական շենքի կապիտալ նորոգում</t>
  </si>
  <si>
    <t>18</t>
  </si>
  <si>
    <t>Երևան քաղաքի Հարավային հատվածի գազամատակարարում</t>
  </si>
  <si>
    <t>Սևանի ԳԳՄ և ՏՏ-ների վարչական շենքերի անվտանգության ազդանշանային համակարգի  կապիտալ նորոգում</t>
  </si>
  <si>
    <t>Գավառի ԳԳՄ վարչական շենքերի անվտանգության ազդանշանային համակարգի  կապիտալ նորոգում</t>
  </si>
  <si>
    <t>թեթև մարդատար օպերատիվ ավտոմեքենաների /բարձր դասի/  ձեռքբերում Range Rover Defender 130X կամ նմանատիպ</t>
  </si>
  <si>
    <t>թեթև մարդատար օպերատիվ ավտոմեքենաների /բարձր դասի/ ձեռքբերում Audi А8 L կամ նմանատիպ</t>
  </si>
  <si>
    <t>թեթև մարդատար օպերատիվ ավտոմեքենաների /բարձր դասի/  ձեռքբերում Audi Q8 կամ նմանատիպ</t>
  </si>
  <si>
    <t>թեթև մարդատար օպերատիվ ավտոմեքենաների /միջին դասի/  ձեռքբերում Lixiang L7 կամ նմանատիպ</t>
  </si>
  <si>
    <t>թեթև մարդատար օպերատիվ ավտոմեքենաների /միջին դասի/ ձեռքբերում KIA Sportage կամ նմանատիպ</t>
  </si>
  <si>
    <t>թեթև մարդատար օպերատիվ ավտոմեքենաների /ցածր դասի/   ձեռքբերում Lada Niva Legend կամ նմանատիպ</t>
  </si>
  <si>
    <t>թեթև մարդատար օպերատիվ ավտոմեքենաների /ցածր դասի/ ձեռքբերում Lada Niva Travel  կամ նմանատիպ</t>
  </si>
  <si>
    <t>թեթև մարդատար օպերատիվ ավտոմեքենաների /ցածր դասի/ ձեռքբերում Lada Vesta SW Cross կամ նմանատիպ</t>
  </si>
  <si>
    <t>թեթև մարդատար օպերատիվ ավտոմեքենաների /միջին դասի/ ձեռքբերում Toyota Camry կամ նմանատիպ</t>
  </si>
  <si>
    <t>Բեռնատար կողավոր ավտոմեքենա Газель-Некст (A21R33) մակնիշի կամ նմանատիպ</t>
  </si>
  <si>
    <t>Բեռնատար կողավոր ավտոմեքենա Соболь Бизнес (231073-фермер) մակնիշի կամ նմանատիպ</t>
  </si>
  <si>
    <t>Բեռնատար կողավոր ավտոմեքենա ГАЗон NEXT ГАЗ-C41R33–50) մակնիշի կամ նմանատիպ</t>
  </si>
  <si>
    <r>
      <t>Անիվավոր ամբարձիչ-էքսկավատոր` 0,17մ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 xml:space="preserve"> շերեփի տարողությամբ, հագեցած հիդրոմուրճով և խրամուղային շերեփով (JCB 3CX կամ նմանատիպ)</t>
    </r>
  </si>
  <si>
    <t xml:space="preserve">Բեռնատար կողավոր ավտոմեքենաների /Газель-Некст A21R33 կամ նմանատիպ/ վերասարքավորում </t>
  </si>
  <si>
    <t xml:space="preserve">Բեռնատար կողավոր ավտոմեքենաների /Соболь Бизнес 231073-фермер կամ նմանատիպ/ վերասարքավորում </t>
  </si>
  <si>
    <t>«Գազպրոմ Արմենիա» ՓԲԸ Երևանի ԳԳՄ սերվերային սենյակներում (սենքերում) հրդեհաշիջման ինքնաշխատ համակարգերի տեղադրում</t>
  </si>
  <si>
    <t>«Գազպրոմ Արմենիա» ՓԲԸ Աբովյանի ԳԳՄ սերվերային սենյակներում (սենքերում) հրդեհաշիջման ինքնաշխատ համակարգերի տեղադրում</t>
  </si>
  <si>
    <t>Էլեկտրամատակարարման, ջերմամատակարարման և ջրամատակարարման համակարգերի կապիտալ նորոգում</t>
  </si>
  <si>
    <t>«Գազպրոմ Արմենիա» ՓԲԸ ՏԵ 35/6 կՎ ուժային տրանսֆորմատորից մինչև ՏԵ 6/04 կՎ ուժային տրանսֆորմատոր ՕԳ կառուցում</t>
  </si>
  <si>
    <t>«Գազպրոմ Արմենիա» ՓԲԸ վարչական շենքերի ջրամատակարարման և ջրահեռացման համակարգերի կապիտալ նորոգում</t>
  </si>
  <si>
    <t>«Գազպրոմ Արմենիա» ՓԲԸ Աբովյանի ԳԳՄ վարչական շենքի ջերմամատակարարման համակարգի կապիտալ նորոգում</t>
  </si>
  <si>
    <t>«Գազպրոմ Արմենիա» ՓԲԸ Սյունիքի ԳԳՄ վարչական շենքի, պահեստային տարածքի և ավտոպարկի մասնաշենքի էլեկտրամատակարարման համակարգի կապիտալ նորոգում</t>
  </si>
  <si>
    <t>«Գազպրոմ Արմենիա» ՓԲԸ Արմավիրի ԳԳՄ վարչական շենքի էլեկտրամատակարարման համակարգի կապիտալ նորոգում</t>
  </si>
  <si>
    <t>«Գազպրոմ Արմենիա» ՓԲԸ Շիրակի ԳԳՄ Ախուրյանի ՏՏ վարչական շենքի էլեկտրամատակարարման համակարգի կապիտալ նորոգում</t>
  </si>
  <si>
    <t>«Գազպրոմ Արմենիա» ՓԲԸ Արագածոտնի ԳԳՄ վարչական շենքի էլեկտրամատակարարման և արտաքին լուսավորության համակարգերի կապիտալ նորոգում</t>
  </si>
  <si>
    <t>«Գազպրոմ Արմենիա» ՓԲԸ Աբովյանի ԳԳՄ վարչական շենքի արտաքին լուսավորության համակարգի կապիտալ նորոգում</t>
  </si>
  <si>
    <t xml:space="preserve">«Գազպրոմ Արմենիա» ՓԲԸ Երևանի ԳԳՄ վարչական շենքի հողանցման կոնտուրների և շանթարգելների կապիտալ նորոգում </t>
  </si>
  <si>
    <t xml:space="preserve">«Գազպրոմ Արմենիա» ՓԲԸ Վայոց Ձորի ԳԳՄ վարչական շենքի հողանցման կոնտուրների և շանթարգելների կապիտալ նորոգում </t>
  </si>
  <si>
    <t xml:space="preserve">«Գազպրոմ Արմենիա» ՓԲԸ Սյունիքի ԳԳՄ վարչական շենքի հողանցման կոնտուրների և շանթարգելների կապիտալ նորոգում </t>
  </si>
  <si>
    <t xml:space="preserve">«Գազպրոմ Արմենիա» ՓԲԸ Մարտունու ԳԳՄ վարչական շենքի հողանցման կոնտուրների և շանթարգելների կապիտալ նորոգում </t>
  </si>
  <si>
    <t xml:space="preserve">«Գազպրոմ Արմենիա» ՓԲԸ Արտաշատի ԳԳՄ վարչական շենքի հողանցման կոնտուրների և շանթարգելների կապիտալ նորոգում </t>
  </si>
  <si>
    <t xml:space="preserve">«Գազպրոմ Արմենիա» ՓԲԸ Տավուշի ԳԳՄ վարչական շենքի հողանցման կոնտուրների և շանթարգելների կապիտալ նորոգում </t>
  </si>
  <si>
    <t xml:space="preserve">«Գազպրոմ Արմենիա» ՓԲԸ Գավառի ԳԳՄ վարչական շենքի հողանցման կոնտուրների և շանթարգելների կապիտալ նորոգում </t>
  </si>
  <si>
    <t xml:space="preserve">«Գազպրոմ Արմենիա» ՓԲԸ Լոռու ԳԳՄ վարչական շենքի հողանցման կոնտուրների և շանթարգելների կապիտալ նորոգում </t>
  </si>
  <si>
    <t xml:space="preserve">«Գազպրոմ Արմենիա» ՓԲԸ Կոտայքի ԳԳՄ Չարենցավանի ՏՏ վարչական շենքի հողանցման կոնտուրների և շանթարգելների կապիտալ նորոգում </t>
  </si>
  <si>
    <t xml:space="preserve">«Գազպրոմ Արմենիա» ՓԲԸ Աբովյանի ԳԳՄ վարչական շենքի հողանցման կոնտուրների և շանթարգելների կապիտալ նորոգում </t>
  </si>
  <si>
    <t xml:space="preserve">«Գազպրոմ Արմենիա» ՓԲԸ Արագածոտնի ԳԳՄ վարչական շենքի հողանցման կոնտուրների և շանթարգելների կապիտալ նորոգում </t>
  </si>
  <si>
    <t>Մայրուղային գազատարների վերականգնում և վերակառուցում</t>
  </si>
  <si>
    <t>Գազաբաշխիչ ցանցի գազատարների վերականգնում և վերակառուցում</t>
  </si>
  <si>
    <t>Արագածոտնի ԳԳՄ և ՏՏ-ների վարչական շենքի անվտանգության ազդանշանային համակարգի և անվտանգության տեսահսկման համակարգի կապիտալ նորոգում</t>
  </si>
  <si>
    <t>«Այրում-1» ՉՀ-ի վերականգնում և կապիտալ նորոգում</t>
  </si>
  <si>
    <t>Դիլիջանի ԳԲԿ-ի ՉՀ-ի կապիտալ նորոգում</t>
  </si>
  <si>
    <t xml:space="preserve">Վթարային բեռնատար ավտոմեքենաներ LADA Largus ֆուրգոն տիպի կամ նմանատիպ </t>
  </si>
  <si>
    <t xml:space="preserve">Վթարային բեռնատար բարձր անցողու-նակությամբ ավտոմեքենաներ Соболь-Бизнес (27527) ֆուրգոն տիպի կամ նմանատիպ </t>
  </si>
  <si>
    <t xml:space="preserve">Վթարային մարդա-բեռնատար բարձր անցունակությամբ Соболь Бизнес (27527) Комби /մինչև 1 տոննա բեռնատարողությամբ/ կամ նմանատիպ </t>
  </si>
  <si>
    <t>Ավտոկռունկ աշտարակային /տելեսկոպիկ/ (ПСС-141.29Э НА` КАМАЗ-43118 հիմքի վրա կամ նմանատիպ)</t>
  </si>
  <si>
    <t>№1Գ գազահորի կապիտալ նորոգում և լուծազատում</t>
  </si>
  <si>
    <t>Վթարային բեռնատար ավտոմեքենաների /LADA Largus ֆուրգոն տիպի կամ նմանատիպ/ վերասարքավորում</t>
  </si>
  <si>
    <t xml:space="preserve">Վթարային բեռնատար /Соболь-Бизнес (27527) ֆուրգոն տիպի կամ նմանատիպ/ </t>
  </si>
  <si>
    <t>Վթարային մարդա-բեռնատար ավտոմեքենաների Соболь Бизнес (27527) Комби կամ նմանատիպ վերասարքավորում</t>
  </si>
  <si>
    <t>Կողավոր մարդա-բեռնատար ավտոմեքենա՝ Соболь Бизнес 231073 մակնիշի կամ նմանատիպ</t>
  </si>
  <si>
    <t xml:space="preserve">Բեռնատար խողովակատար ավտոմեքենա կցորդիչով МАЗ-6317՝ AVTR ПРО-1736 կցորդիչով կամ նմանատիպ   </t>
  </si>
  <si>
    <t>Շարժական վթարա-վերանորոգման արհեստանոց բարձր անցունակությամբ ավտոմեքենա՝ Урал Next հիմքի վրա կամ նմանատիպ</t>
  </si>
  <si>
    <t xml:space="preserve"> Բուլդոզեր Б10М ЧТЗ մակնիշի կամ նմանատիպ</t>
  </si>
  <si>
    <t>«Գազպրոմ Արմենիա» ՓԲԸ 5-րդ վարչական շենքի վերանորոգում և վերնահարկի կառուցում</t>
  </si>
  <si>
    <t>Ավտոկռունկ КС-35715 /8-16 տ բեռնունակությամբ/` МАЗ-5340С2 հիմքի վրա կամ նմանատիպ</t>
  </si>
  <si>
    <t>13.2</t>
  </si>
  <si>
    <t>16.10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</si>
</sst>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(* #,##0.00_);_(* \(#,##0.00\);_(* &quot;-&quot;??_);_(@_)"/>
    <numFmt numFmtId="165" formatCode="_-* #,##0.00_р_._-;\-* #,##0.00_р_._-;_-* &quot;-&quot;??_р_._-;_-@_-"/>
    <numFmt numFmtId="166" formatCode="#,##0.0"/>
    <numFmt numFmtId="167" formatCode="0.0"/>
    <numFmt numFmtId="168" formatCode="_-* #,##0\ _դ_ր_._-;\-* #,##0\ _դ_ր_._-;_-* &quot;-&quot;?\ _դ_ր_._-;_-@_-"/>
    <numFmt numFmtId="169" formatCode="_-* #,##0\ _֏_-;\-* #,##0\ _֏_-;_-* &quot;-&quot;??\ _֏_-;_-@_-"/>
    <numFmt numFmtId="170" formatCode="0.000"/>
    <numFmt numFmtId="171" formatCode="#,##0.00000"/>
    <numFmt numFmtId="172" formatCode="_-* #,##0.00\ _դ_ր_._-;\-* #,##0.00\ _դ_ր_._-;_-* &quot;-&quot;?\ _դ_ր_._-;_-@_-"/>
    <numFmt numFmtId="173" formatCode="_([$€]* #,##0.00_);_([$€]* \(#,##0.00\);_([$€]* &quot;-&quot;??_);_(@_)"/>
    <numFmt numFmtId="174" formatCode="_(* #,##0.0000_);_(* \(#,##0.0000\);_(* &quot;-&quot;??_);_(@_)"/>
    <numFmt numFmtId="175" formatCode="_-* #,##0.000\ _֏_-;\-* #,##0.000\ _֏_-;_-* &quot;-&quot;??\ _֏_-;_-@_-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  <charset val="1"/>
    </font>
    <font>
      <sz val="10"/>
      <name val="Arial"/>
      <family val="2"/>
      <charset val="204"/>
    </font>
    <font>
      <sz val="10"/>
      <color theme="1"/>
      <name val="Sylfaen"/>
      <family val="1"/>
    </font>
    <font>
      <sz val="10"/>
      <name val="ArTarumianTimes"/>
      <family val="1"/>
    </font>
    <font>
      <sz val="10"/>
      <name val="Arial Armenian"/>
      <family val="2"/>
    </font>
    <font>
      <b/>
      <sz val="11"/>
      <color theme="1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sz val="8"/>
      <color theme="1"/>
      <name val="Sylfaen"/>
      <family val="1"/>
    </font>
    <font>
      <sz val="14"/>
      <color theme="1"/>
      <name val="Sylfaen"/>
      <family val="1"/>
    </font>
    <font>
      <sz val="11"/>
      <color theme="1"/>
      <name val="Sylfaen"/>
      <family val="1"/>
    </font>
    <font>
      <sz val="14"/>
      <name val="Sylfaen"/>
      <family val="1"/>
    </font>
    <font>
      <sz val="8"/>
      <name val="Sylfaen"/>
      <family val="1"/>
    </font>
    <font>
      <sz val="10"/>
      <name val="Arial Cyr"/>
      <family val="2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Armenian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name val="Sylfaen"/>
      <family val="1"/>
    </font>
    <font>
      <i/>
      <sz val="8"/>
      <name val="Sylfaen"/>
      <family val="1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sz val="9"/>
      <color theme="1"/>
      <name val="GHEA Grapalat"/>
      <family val="3"/>
    </font>
    <font>
      <sz val="9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b/>
      <sz val="6"/>
      <name val="GHEA Grapalat"/>
      <family val="3"/>
    </font>
    <font>
      <i/>
      <sz val="10"/>
      <name val="GHEA Grapalat"/>
      <family val="3"/>
    </font>
    <font>
      <i/>
      <sz val="9"/>
      <name val="GHEA Grapalat"/>
      <family val="3"/>
    </font>
    <font>
      <sz val="11"/>
      <name val="GHEA Grapalat"/>
      <family val="3"/>
    </font>
    <font>
      <vertAlign val="superscript"/>
      <sz val="10"/>
      <name val="GHEA Grapalat"/>
      <family val="3"/>
    </font>
    <font>
      <b/>
      <sz val="12"/>
      <color theme="1"/>
      <name val="GHEA Grapalat"/>
      <family val="3"/>
    </font>
    <font>
      <sz val="14"/>
      <name val="GHEA Grapalat"/>
      <family val="3"/>
    </font>
    <font>
      <vertAlign val="superscript"/>
      <sz val="9"/>
      <name val="GHEA Grapalat"/>
      <family val="3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0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15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29" fillId="5" borderId="0" applyNumberFormat="0" applyBorder="0" applyAlignment="0" applyProtection="0"/>
    <xf numFmtId="0" fontId="21" fillId="22" borderId="6" applyNumberFormat="0" applyAlignment="0" applyProtection="0"/>
    <xf numFmtId="0" fontId="26" fillId="23" borderId="7" applyNumberFormat="0" applyAlignment="0" applyProtection="0"/>
    <xf numFmtId="173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9" borderId="6" applyNumberFormat="0" applyAlignment="0" applyProtection="0"/>
    <xf numFmtId="0" fontId="31" fillId="0" borderId="11" applyNumberFormat="0" applyFill="0" applyAlignment="0" applyProtection="0"/>
    <xf numFmtId="0" fontId="28" fillId="24" borderId="0" applyNumberFormat="0" applyBorder="0" applyAlignment="0" applyProtection="0"/>
    <xf numFmtId="0" fontId="5" fillId="0" borderId="0"/>
    <xf numFmtId="0" fontId="5" fillId="0" borderId="0"/>
    <xf numFmtId="0" fontId="34" fillId="0" borderId="0"/>
    <xf numFmtId="0" fontId="15" fillId="25" borderId="12" applyNumberFormat="0" applyFont="0" applyAlignment="0" applyProtection="0"/>
    <xf numFmtId="0" fontId="20" fillId="22" borderId="13" applyNumberFormat="0" applyAlignment="0" applyProtection="0"/>
    <xf numFmtId="9" fontId="1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15" fillId="0" borderId="0"/>
    <xf numFmtId="0" fontId="16" fillId="0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21" borderId="0" applyNumberFormat="0" applyBorder="0" applyAlignment="0" applyProtection="0"/>
    <xf numFmtId="0" fontId="37" fillId="9" borderId="6" applyNumberFormat="0" applyAlignment="0" applyProtection="0"/>
    <xf numFmtId="0" fontId="38" fillId="22" borderId="13" applyNumberFormat="0" applyAlignment="0" applyProtection="0"/>
    <xf numFmtId="0" fontId="39" fillId="22" borderId="6" applyNumberFormat="0" applyAlignment="0" applyProtection="0"/>
    <xf numFmtId="0" fontId="40" fillId="0" borderId="8" applyNumberFormat="0" applyFill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23" borderId="7" applyNumberFormat="0" applyAlignment="0" applyProtection="0"/>
    <xf numFmtId="0" fontId="45" fillId="0" borderId="0" applyNumberFormat="0" applyFill="0" applyBorder="0" applyAlignment="0" applyProtection="0"/>
    <xf numFmtId="0" fontId="46" fillId="24" borderId="0" applyNumberFormat="0" applyBorder="0" applyAlignment="0" applyProtection="0"/>
    <xf numFmtId="0" fontId="47" fillId="5" borderId="0" applyNumberFormat="0" applyBorder="0" applyAlignment="0" applyProtection="0"/>
    <xf numFmtId="0" fontId="48" fillId="0" borderId="0" applyNumberFormat="0" applyFill="0" applyBorder="0" applyAlignment="0" applyProtection="0"/>
    <xf numFmtId="0" fontId="35" fillId="25" borderId="12" applyNumberFormat="0" applyFont="0" applyAlignment="0" applyProtection="0"/>
    <xf numFmtId="0" fontId="49" fillId="0" borderId="11" applyNumberFormat="0" applyFill="0" applyAlignment="0" applyProtection="0"/>
    <xf numFmtId="0" fontId="50" fillId="0" borderId="0" applyNumberFormat="0" applyFill="0" applyBorder="0" applyAlignment="0" applyProtection="0"/>
    <xf numFmtId="0" fontId="51" fillId="6" borderId="0" applyNumberFormat="0" applyBorder="0" applyAlignment="0" applyProtection="0"/>
    <xf numFmtId="0" fontId="52" fillId="0" borderId="0"/>
    <xf numFmtId="164" fontId="1" fillId="0" borderId="0" applyFont="0" applyFill="0" applyBorder="0" applyAlignment="0" applyProtection="0"/>
    <xf numFmtId="0" fontId="2" fillId="0" borderId="0"/>
  </cellStyleXfs>
  <cellXfs count="190">
    <xf numFmtId="0" fontId="0" fillId="0" borderId="0" xfId="0"/>
    <xf numFmtId="0" fontId="4" fillId="0" borderId="0" xfId="2" applyFont="1" applyAlignment="1">
      <alignment horizontal="right" vertical="center"/>
    </xf>
    <xf numFmtId="0" fontId="11" fillId="0" borderId="0" xfId="2" applyFont="1" applyAlignment="1">
      <alignment vertical="center"/>
    </xf>
    <xf numFmtId="1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49" fontId="12" fillId="0" borderId="0" xfId="1" applyNumberFormat="1" applyFont="1" applyAlignment="1">
      <alignment vertical="center"/>
    </xf>
    <xf numFmtId="49" fontId="12" fillId="0" borderId="0" xfId="1" applyNumberFormat="1" applyFont="1" applyFill="1" applyAlignment="1">
      <alignment vertical="center"/>
    </xf>
    <xf numFmtId="49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2" fillId="0" borderId="0" xfId="2" applyFont="1"/>
    <xf numFmtId="0" fontId="11" fillId="0" borderId="0" xfId="2" applyFont="1"/>
    <xf numFmtId="0" fontId="9" fillId="0" borderId="0" xfId="5" applyFont="1" applyAlignment="1">
      <alignment horizontal="center" vertical="top" wrapText="1"/>
    </xf>
    <xf numFmtId="0" fontId="10" fillId="0" borderId="0" xfId="2" applyFont="1"/>
    <xf numFmtId="170" fontId="12" fillId="0" borderId="0" xfId="2" applyNumberFormat="1" applyFont="1" applyAlignment="1">
      <alignment horizontal="center" vertical="center"/>
    </xf>
    <xf numFmtId="0" fontId="53" fillId="0" borderId="0" xfId="2" applyFont="1" applyAlignment="1">
      <alignment horizontal="center" vertical="center"/>
    </xf>
    <xf numFmtId="0" fontId="53" fillId="0" borderId="0" xfId="2" applyFont="1" applyAlignment="1">
      <alignment vertical="center"/>
    </xf>
    <xf numFmtId="0" fontId="13" fillId="0" borderId="0" xfId="2" applyFont="1"/>
    <xf numFmtId="49" fontId="53" fillId="0" borderId="0" xfId="2" applyNumberFormat="1" applyFont="1"/>
    <xf numFmtId="0" fontId="8" fillId="0" borderId="0" xfId="2" applyFont="1" applyAlignment="1">
      <alignment horizontal="left" wrapText="1"/>
    </xf>
    <xf numFmtId="0" fontId="53" fillId="0" borderId="0" xfId="2" applyFont="1" applyAlignment="1">
      <alignment horizontal="center"/>
    </xf>
    <xf numFmtId="0" fontId="53" fillId="0" borderId="0" xfId="2" applyFont="1"/>
    <xf numFmtId="0" fontId="14" fillId="0" borderId="0" xfId="2" applyFont="1"/>
    <xf numFmtId="0" fontId="54" fillId="0" borderId="0" xfId="2" applyFont="1"/>
    <xf numFmtId="0" fontId="7" fillId="0" borderId="0" xfId="2" applyFont="1" applyAlignment="1">
      <alignment horizontal="right"/>
    </xf>
    <xf numFmtId="2" fontId="12" fillId="0" borderId="0" xfId="2" applyNumberFormat="1" applyFont="1" applyAlignment="1">
      <alignment horizontal="center" vertical="center"/>
    </xf>
    <xf numFmtId="0" fontId="55" fillId="0" borderId="2" xfId="2" applyFont="1" applyBorder="1" applyAlignment="1">
      <alignment horizontal="center" vertical="center"/>
    </xf>
    <xf numFmtId="0" fontId="56" fillId="0" borderId="2" xfId="4" applyFont="1" applyBorder="1" applyAlignment="1">
      <alignment horizontal="center" vertical="center" wrapText="1"/>
    </xf>
    <xf numFmtId="1" fontId="55" fillId="2" borderId="2" xfId="1" applyNumberFormat="1" applyFont="1" applyFill="1" applyBorder="1" applyAlignment="1">
      <alignment horizontal="center" vertical="center"/>
    </xf>
    <xf numFmtId="49" fontId="55" fillId="2" borderId="2" xfId="1" applyNumberFormat="1" applyFont="1" applyFill="1" applyBorder="1" applyAlignment="1">
      <alignment horizontal="center" vertical="center" wrapText="1"/>
    </xf>
    <xf numFmtId="49" fontId="55" fillId="2" borderId="2" xfId="1" applyNumberFormat="1" applyFont="1" applyFill="1" applyBorder="1" applyAlignment="1">
      <alignment horizontal="center" vertical="center"/>
    </xf>
    <xf numFmtId="1" fontId="55" fillId="0" borderId="2" xfId="2" applyNumberFormat="1" applyFont="1" applyBorder="1" applyAlignment="1">
      <alignment horizontal="center" vertical="center"/>
    </xf>
    <xf numFmtId="4" fontId="56" fillId="0" borderId="2" xfId="1" applyNumberFormat="1" applyFont="1" applyFill="1" applyBorder="1" applyAlignment="1">
      <alignment horizontal="right" vertical="center" wrapText="1"/>
    </xf>
    <xf numFmtId="167" fontId="58" fillId="0" borderId="2" xfId="2" applyNumberFormat="1" applyFont="1" applyBorder="1" applyAlignment="1">
      <alignment horizontal="center" vertical="center"/>
    </xf>
    <xf numFmtId="4" fontId="59" fillId="0" borderId="2" xfId="1" applyNumberFormat="1" applyFont="1" applyFill="1" applyBorder="1" applyAlignment="1">
      <alignment horizontal="right" vertical="center" wrapText="1"/>
    </xf>
    <xf numFmtId="167" fontId="60" fillId="3" borderId="2" xfId="0" applyNumberFormat="1" applyFont="1" applyFill="1" applyBorder="1" applyAlignment="1">
      <alignment horizontal="center" vertical="center" wrapText="1"/>
    </xf>
    <xf numFmtId="4" fontId="61" fillId="0" borderId="2" xfId="1" applyNumberFormat="1" applyFont="1" applyFill="1" applyBorder="1" applyAlignment="1">
      <alignment horizontal="right" vertical="center" wrapText="1"/>
    </xf>
    <xf numFmtId="168" fontId="61" fillId="0" borderId="2" xfId="1" applyNumberFormat="1" applyFont="1" applyFill="1" applyBorder="1" applyAlignment="1">
      <alignment horizontal="right" vertical="center" wrapText="1"/>
    </xf>
    <xf numFmtId="1" fontId="55" fillId="2" borderId="2" xfId="2" applyNumberFormat="1" applyFont="1" applyFill="1" applyBorder="1" applyAlignment="1">
      <alignment horizontal="center" vertical="center"/>
    </xf>
    <xf numFmtId="0" fontId="55" fillId="2" borderId="2" xfId="2" applyFont="1" applyFill="1" applyBorder="1" applyAlignment="1">
      <alignment horizontal="center" vertical="center" wrapText="1"/>
    </xf>
    <xf numFmtId="0" fontId="55" fillId="2" borderId="2" xfId="2" applyFont="1" applyFill="1" applyBorder="1" applyAlignment="1">
      <alignment horizontal="center" vertical="center"/>
    </xf>
    <xf numFmtId="168" fontId="55" fillId="2" borderId="2" xfId="2" applyNumberFormat="1" applyFont="1" applyFill="1" applyBorder="1" applyAlignment="1">
      <alignment horizontal="right" vertical="center" wrapText="1"/>
    </xf>
    <xf numFmtId="2" fontId="55" fillId="2" borderId="2" xfId="2" applyNumberFormat="1" applyFont="1" applyFill="1" applyBorder="1" applyAlignment="1">
      <alignment horizontal="right" vertical="center" wrapText="1"/>
    </xf>
    <xf numFmtId="4" fontId="12" fillId="0" borderId="0" xfId="2" applyNumberFormat="1" applyFont="1" applyAlignment="1">
      <alignment vertical="center"/>
    </xf>
    <xf numFmtId="1" fontId="63" fillId="0" borderId="2" xfId="2" applyNumberFormat="1" applyFont="1" applyBorder="1" applyAlignment="1">
      <alignment horizontal="center" vertical="center"/>
    </xf>
    <xf numFmtId="0" fontId="63" fillId="0" borderId="2" xfId="4" applyFont="1" applyBorder="1" applyAlignment="1">
      <alignment horizontal="center" vertical="center" wrapText="1"/>
    </xf>
    <xf numFmtId="1" fontId="56" fillId="0" borderId="2" xfId="2" applyNumberFormat="1" applyFont="1" applyBorder="1" applyAlignment="1">
      <alignment horizontal="center" vertical="center"/>
    </xf>
    <xf numFmtId="0" fontId="56" fillId="0" borderId="2" xfId="2" applyFont="1" applyBorder="1" applyAlignment="1">
      <alignment horizontal="left" vertical="center" wrapText="1"/>
    </xf>
    <xf numFmtId="0" fontId="56" fillId="0" borderId="2" xfId="2" applyFont="1" applyBorder="1" applyAlignment="1">
      <alignment horizontal="center" vertical="center" wrapText="1"/>
    </xf>
    <xf numFmtId="167" fontId="59" fillId="0" borderId="2" xfId="2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left" vertical="center" wrapText="1" indent="2"/>
    </xf>
    <xf numFmtId="167" fontId="59" fillId="0" borderId="2" xfId="0" applyNumberFormat="1" applyFont="1" applyBorder="1" applyAlignment="1">
      <alignment horizontal="center" vertical="center" wrapText="1"/>
    </xf>
    <xf numFmtId="0" fontId="59" fillId="0" borderId="2" xfId="2" applyFont="1" applyBorder="1" applyAlignment="1">
      <alignment horizontal="center" vertical="center"/>
    </xf>
    <xf numFmtId="0" fontId="61" fillId="0" borderId="2" xfId="2" applyFont="1" applyBorder="1" applyAlignment="1">
      <alignment horizontal="center" vertical="center"/>
    </xf>
    <xf numFmtId="0" fontId="68" fillId="0" borderId="2" xfId="2" applyFont="1" applyBorder="1" applyAlignment="1">
      <alignment horizontal="right" vertical="center"/>
    </xf>
    <xf numFmtId="0" fontId="59" fillId="0" borderId="2" xfId="2" applyFont="1" applyBorder="1" applyAlignment="1">
      <alignment horizontal="right" vertical="center"/>
    </xf>
    <xf numFmtId="1" fontId="56" fillId="2" borderId="2" xfId="2" applyNumberFormat="1" applyFont="1" applyFill="1" applyBorder="1" applyAlignment="1">
      <alignment horizontal="center" vertical="center"/>
    </xf>
    <xf numFmtId="0" fontId="56" fillId="2" borderId="2" xfId="2" applyFont="1" applyFill="1" applyBorder="1" applyAlignment="1">
      <alignment horizontal="center" vertical="center" wrapText="1"/>
    </xf>
    <xf numFmtId="0" fontId="56" fillId="2" borderId="2" xfId="2" applyFont="1" applyFill="1" applyBorder="1" applyAlignment="1">
      <alignment horizontal="center" vertical="center"/>
    </xf>
    <xf numFmtId="166" fontId="56" fillId="2" borderId="2" xfId="2" applyNumberFormat="1" applyFont="1" applyFill="1" applyBorder="1" applyAlignment="1">
      <alignment horizontal="right" vertical="center" wrapText="1"/>
    </xf>
    <xf numFmtId="4" fontId="56" fillId="0" borderId="2" xfId="1" applyNumberFormat="1" applyFont="1" applyFill="1" applyBorder="1" applyAlignment="1">
      <alignment vertical="center"/>
    </xf>
    <xf numFmtId="4" fontId="59" fillId="0" borderId="2" xfId="1" applyNumberFormat="1" applyFont="1" applyFill="1" applyBorder="1" applyAlignment="1">
      <alignment vertical="center"/>
    </xf>
    <xf numFmtId="4" fontId="61" fillId="0" borderId="2" xfId="1" applyNumberFormat="1" applyFont="1" applyFill="1" applyBorder="1" applyAlignment="1">
      <alignment vertical="center"/>
    </xf>
    <xf numFmtId="4" fontId="59" fillId="0" borderId="2" xfId="1" applyNumberFormat="1" applyFont="1" applyFill="1" applyBorder="1" applyAlignment="1">
      <alignment vertical="center" wrapText="1"/>
    </xf>
    <xf numFmtId="4" fontId="61" fillId="0" borderId="2" xfId="1" applyNumberFormat="1" applyFont="1" applyFill="1" applyBorder="1" applyAlignment="1">
      <alignment vertical="center" wrapText="1"/>
    </xf>
    <xf numFmtId="3" fontId="59" fillId="0" borderId="2" xfId="1" applyNumberFormat="1" applyFont="1" applyFill="1" applyBorder="1" applyAlignment="1">
      <alignment vertical="center" wrapText="1"/>
    </xf>
    <xf numFmtId="3" fontId="68" fillId="0" borderId="2" xfId="1" applyNumberFormat="1" applyFont="1" applyFill="1" applyBorder="1" applyAlignment="1">
      <alignment vertical="center" wrapText="1"/>
    </xf>
    <xf numFmtId="3" fontId="61" fillId="0" borderId="2" xfId="1" applyNumberFormat="1" applyFont="1" applyFill="1" applyBorder="1" applyAlignment="1">
      <alignment vertical="center" wrapText="1"/>
    </xf>
    <xf numFmtId="166" fontId="56" fillId="2" borderId="2" xfId="2" applyNumberFormat="1" applyFont="1" applyFill="1" applyBorder="1" applyAlignment="1">
      <alignment vertical="center" wrapText="1"/>
    </xf>
    <xf numFmtId="49" fontId="56" fillId="0" borderId="2" xfId="2" applyNumberFormat="1" applyFont="1" applyBorder="1" applyAlignment="1">
      <alignment horizontal="center" vertical="center" wrapText="1"/>
    </xf>
    <xf numFmtId="0" fontId="56" fillId="0" borderId="2" xfId="2" applyFont="1" applyBorder="1" applyAlignment="1">
      <alignment vertical="center" wrapText="1"/>
    </xf>
    <xf numFmtId="2" fontId="56" fillId="3" borderId="2" xfId="1" applyNumberFormat="1" applyFont="1" applyFill="1" applyBorder="1" applyAlignment="1">
      <alignment horizontal="right" vertical="center" wrapText="1"/>
    </xf>
    <xf numFmtId="0" fontId="59" fillId="0" borderId="2" xfId="0" applyFont="1" applyBorder="1" applyAlignment="1">
      <alignment horizontal="center" vertical="center" wrapText="1"/>
    </xf>
    <xf numFmtId="1" fontId="59" fillId="0" borderId="2" xfId="2" applyNumberFormat="1" applyFont="1" applyBorder="1" applyAlignment="1">
      <alignment vertical="center"/>
    </xf>
    <xf numFmtId="2" fontId="59" fillId="0" borderId="2" xfId="2" applyNumberFormat="1" applyFont="1" applyBorder="1" applyAlignment="1">
      <alignment vertical="center"/>
    </xf>
    <xf numFmtId="2" fontId="56" fillId="0" borderId="2" xfId="1" applyNumberFormat="1" applyFont="1" applyFill="1" applyBorder="1" applyAlignment="1">
      <alignment horizontal="right" vertical="center" wrapText="1"/>
    </xf>
    <xf numFmtId="1" fontId="59" fillId="0" borderId="2" xfId="1" applyNumberFormat="1" applyFont="1" applyFill="1" applyBorder="1" applyAlignment="1">
      <alignment horizontal="right" vertical="center" wrapText="1"/>
    </xf>
    <xf numFmtId="2" fontId="59" fillId="0" borderId="2" xfId="1" applyNumberFormat="1" applyFont="1" applyFill="1" applyBorder="1" applyAlignment="1">
      <alignment horizontal="right" vertical="center" wrapText="1"/>
    </xf>
    <xf numFmtId="3" fontId="55" fillId="0" borderId="2" xfId="2" applyNumberFormat="1" applyFont="1" applyBorder="1" applyAlignment="1">
      <alignment horizontal="center" vertical="center"/>
    </xf>
    <xf numFmtId="49" fontId="55" fillId="0" borderId="2" xfId="2" applyNumberFormat="1" applyFont="1" applyBorder="1" applyAlignment="1">
      <alignment horizontal="center" vertical="center" wrapText="1"/>
    </xf>
    <xf numFmtId="0" fontId="55" fillId="0" borderId="2" xfId="2" applyFont="1" applyBorder="1" applyAlignment="1">
      <alignment horizontal="center" vertical="center" wrapText="1"/>
    </xf>
    <xf numFmtId="2" fontId="55" fillId="0" borderId="2" xfId="1" applyNumberFormat="1" applyFont="1" applyFill="1" applyBorder="1" applyAlignment="1">
      <alignment horizontal="right" vertical="center" wrapText="1"/>
    </xf>
    <xf numFmtId="1" fontId="61" fillId="0" borderId="2" xfId="1" applyNumberFormat="1" applyFont="1" applyFill="1" applyBorder="1" applyAlignment="1">
      <alignment horizontal="right" vertical="center" wrapText="1"/>
    </xf>
    <xf numFmtId="2" fontId="56" fillId="0" borderId="2" xfId="1" applyNumberFormat="1" applyFont="1" applyFill="1" applyBorder="1" applyAlignment="1">
      <alignment horizontal="right" vertical="center"/>
    </xf>
    <xf numFmtId="3" fontId="55" fillId="2" borderId="2" xfId="2" applyNumberFormat="1" applyFont="1" applyFill="1" applyBorder="1" applyAlignment="1">
      <alignment horizontal="right" vertical="center" wrapText="1"/>
    </xf>
    <xf numFmtId="4" fontId="68" fillId="0" borderId="2" xfId="0" applyNumberFormat="1" applyFont="1" applyBorder="1" applyAlignment="1">
      <alignment horizontal="right" vertical="center" wrapText="1"/>
    </xf>
    <xf numFmtId="4" fontId="55" fillId="2" borderId="2" xfId="2" applyNumberFormat="1" applyFont="1" applyFill="1" applyBorder="1" applyAlignment="1">
      <alignment horizontal="right" vertical="center" wrapText="1"/>
    </xf>
    <xf numFmtId="1" fontId="57" fillId="0" borderId="2" xfId="0" applyNumberFormat="1" applyFont="1" applyBorder="1" applyAlignment="1">
      <alignment horizontal="right" vertical="center" wrapText="1"/>
    </xf>
    <xf numFmtId="0" fontId="61" fillId="0" borderId="2" xfId="0" applyFont="1" applyBorder="1" applyAlignment="1">
      <alignment horizontal="right" vertical="center" wrapText="1" indent="4"/>
    </xf>
    <xf numFmtId="166" fontId="61" fillId="0" borderId="2" xfId="2" applyNumberFormat="1" applyFont="1" applyBorder="1" applyAlignment="1">
      <alignment vertical="center" wrapText="1"/>
    </xf>
    <xf numFmtId="0" fontId="71" fillId="0" borderId="0" xfId="2" applyFont="1" applyAlignment="1">
      <alignment horizontal="center" vertical="center"/>
    </xf>
    <xf numFmtId="2" fontId="59" fillId="0" borderId="0" xfId="2" applyNumberFormat="1" applyFont="1" applyAlignment="1">
      <alignment horizontal="center" vertical="center"/>
    </xf>
    <xf numFmtId="0" fontId="59" fillId="0" borderId="0" xfId="3" applyFont="1" applyAlignment="1">
      <alignment horizontal="center" vertical="center" wrapText="1"/>
    </xf>
    <xf numFmtId="0" fontId="68" fillId="0" borderId="0" xfId="2" applyFont="1" applyAlignment="1">
      <alignment vertical="center"/>
    </xf>
    <xf numFmtId="0" fontId="59" fillId="0" borderId="0" xfId="2" applyFont="1" applyAlignment="1">
      <alignment vertical="center"/>
    </xf>
    <xf numFmtId="0" fontId="68" fillId="0" borderId="0" xfId="2" applyFont="1" applyAlignment="1">
      <alignment horizontal="center" vertical="center"/>
    </xf>
    <xf numFmtId="0" fontId="64" fillId="0" borderId="0" xfId="2" applyFont="1" applyAlignment="1">
      <alignment horizontal="center" vertical="center"/>
    </xf>
    <xf numFmtId="2" fontId="68" fillId="0" borderId="0" xfId="2" applyNumberFormat="1" applyFont="1" applyAlignment="1">
      <alignment horizontal="center" vertical="center"/>
    </xf>
    <xf numFmtId="4" fontId="59" fillId="0" borderId="2" xfId="1" applyNumberFormat="1" applyFont="1" applyFill="1" applyBorder="1" applyAlignment="1">
      <alignment horizontal="center" vertical="center"/>
    </xf>
    <xf numFmtId="0" fontId="66" fillId="0" borderId="2" xfId="0" applyFont="1" applyBorder="1" applyAlignment="1">
      <alignment horizontal="left" vertical="center" wrapText="1" indent="2"/>
    </xf>
    <xf numFmtId="3" fontId="61" fillId="0" borderId="2" xfId="2" applyNumberFormat="1" applyFont="1" applyBorder="1" applyAlignment="1">
      <alignment vertical="center" wrapText="1"/>
    </xf>
    <xf numFmtId="2" fontId="59" fillId="0" borderId="2" xfId="0" applyNumberFormat="1" applyFont="1" applyBorder="1" applyAlignment="1">
      <alignment horizontal="center" vertical="center" wrapText="1"/>
    </xf>
    <xf numFmtId="166" fontId="61" fillId="0" borderId="2" xfId="1" applyNumberFormat="1" applyFont="1" applyFill="1" applyBorder="1" applyAlignment="1">
      <alignment vertical="center"/>
    </xf>
    <xf numFmtId="3" fontId="59" fillId="0" borderId="2" xfId="2" applyNumberFormat="1" applyFont="1" applyBorder="1" applyAlignment="1">
      <alignment vertical="center" wrapText="1"/>
    </xf>
    <xf numFmtId="3" fontId="61" fillId="0" borderId="2" xfId="1" applyNumberFormat="1" applyFont="1" applyFill="1" applyBorder="1" applyAlignment="1">
      <alignment vertical="center"/>
    </xf>
    <xf numFmtId="166" fontId="59" fillId="0" borderId="2" xfId="2" applyNumberFormat="1" applyFont="1" applyBorder="1" applyAlignment="1">
      <alignment vertical="center" wrapText="1"/>
    </xf>
    <xf numFmtId="0" fontId="59" fillId="0" borderId="2" xfId="2" applyFont="1" applyBorder="1" applyAlignment="1">
      <alignment horizontal="center" vertical="center" wrapText="1"/>
    </xf>
    <xf numFmtId="0" fontId="67" fillId="0" borderId="2" xfId="0" applyFont="1" applyBorder="1" applyAlignment="1">
      <alignment horizontal="right" vertical="center" wrapText="1" indent="4"/>
    </xf>
    <xf numFmtId="166" fontId="59" fillId="0" borderId="2" xfId="1" applyNumberFormat="1" applyFont="1" applyFill="1" applyBorder="1" applyAlignment="1">
      <alignment vertical="center" wrapText="1"/>
    </xf>
    <xf numFmtId="3" fontId="59" fillId="0" borderId="2" xfId="1" applyNumberFormat="1" applyFont="1" applyFill="1" applyBorder="1" applyAlignment="1">
      <alignment vertical="center"/>
    </xf>
    <xf numFmtId="166" fontId="59" fillId="0" borderId="2" xfId="1" applyNumberFormat="1" applyFont="1" applyFill="1" applyBorder="1" applyAlignment="1">
      <alignment vertical="center"/>
    </xf>
    <xf numFmtId="4" fontId="61" fillId="0" borderId="2" xfId="1" applyNumberFormat="1" applyFont="1" applyFill="1" applyBorder="1" applyAlignment="1">
      <alignment horizontal="center" vertical="center"/>
    </xf>
    <xf numFmtId="4" fontId="64" fillId="0" borderId="2" xfId="1" applyNumberFormat="1" applyFont="1" applyFill="1" applyBorder="1" applyAlignment="1">
      <alignment horizontal="center" vertical="center" wrapText="1"/>
    </xf>
    <xf numFmtId="4" fontId="62" fillId="2" borderId="2" xfId="2" applyNumberFormat="1" applyFont="1" applyFill="1" applyBorder="1" applyAlignment="1">
      <alignment vertical="center" wrapText="1"/>
    </xf>
    <xf numFmtId="1" fontId="56" fillId="0" borderId="2" xfId="1" applyNumberFormat="1" applyFont="1" applyFill="1" applyBorder="1" applyAlignment="1">
      <alignment horizontal="right" vertical="center" wrapText="1"/>
    </xf>
    <xf numFmtId="1" fontId="56" fillId="3" borderId="2" xfId="1" applyNumberFormat="1" applyFont="1" applyFill="1" applyBorder="1" applyAlignment="1">
      <alignment horizontal="right" vertical="center" wrapText="1"/>
    </xf>
    <xf numFmtId="1" fontId="68" fillId="0" borderId="2" xfId="0" applyNumberFormat="1" applyFont="1" applyBorder="1" applyAlignment="1">
      <alignment horizontal="right" vertical="center" wrapText="1"/>
    </xf>
    <xf numFmtId="167" fontId="68" fillId="0" borderId="2" xfId="0" applyNumberFormat="1" applyFont="1" applyBorder="1" applyAlignment="1">
      <alignment horizontal="right" vertical="center" wrapText="1"/>
    </xf>
    <xf numFmtId="2" fontId="59" fillId="0" borderId="2" xfId="1" applyNumberFormat="1" applyFont="1" applyFill="1" applyBorder="1" applyAlignment="1">
      <alignment horizontal="center" vertical="center" wrapText="1"/>
    </xf>
    <xf numFmtId="1" fontId="59" fillId="0" borderId="2" xfId="1" applyNumberFormat="1" applyFont="1" applyFill="1" applyBorder="1" applyAlignment="1">
      <alignment horizontal="center" vertical="center" wrapText="1"/>
    </xf>
    <xf numFmtId="165" fontId="55" fillId="2" borderId="2" xfId="1" applyFont="1" applyFill="1" applyBorder="1" applyAlignment="1">
      <alignment horizontal="right" vertical="center" wrapText="1"/>
    </xf>
    <xf numFmtId="167" fontId="56" fillId="0" borderId="2" xfId="0" applyNumberFormat="1" applyFont="1" applyBorder="1" applyAlignment="1">
      <alignment horizontal="right" vertical="center" wrapText="1"/>
    </xf>
    <xf numFmtId="0" fontId="61" fillId="0" borderId="2" xfId="2" applyFont="1" applyBorder="1" applyAlignment="1">
      <alignment horizontal="center" vertical="center" wrapText="1"/>
    </xf>
    <xf numFmtId="0" fontId="67" fillId="0" borderId="2" xfId="0" applyFont="1" applyBorder="1" applyAlignment="1">
      <alignment horizontal="right" vertical="center" wrapText="1" indent="2"/>
    </xf>
    <xf numFmtId="165" fontId="56" fillId="2" borderId="2" xfId="1" applyFont="1" applyFill="1" applyBorder="1" applyAlignment="1">
      <alignment horizontal="right" vertical="center" wrapText="1"/>
    </xf>
    <xf numFmtId="166" fontId="61" fillId="0" borderId="2" xfId="1" applyNumberFormat="1" applyFont="1" applyFill="1" applyBorder="1" applyAlignment="1">
      <alignment vertical="center" wrapText="1"/>
    </xf>
    <xf numFmtId="168" fontId="68" fillId="0" borderId="2" xfId="1" applyNumberFormat="1" applyFont="1" applyFill="1" applyBorder="1" applyAlignment="1">
      <alignment horizontal="right" vertical="center" wrapText="1"/>
    </xf>
    <xf numFmtId="168" fontId="59" fillId="0" borderId="2" xfId="1" applyNumberFormat="1" applyFont="1" applyFill="1" applyBorder="1" applyAlignment="1">
      <alignment horizontal="right" vertical="center" wrapText="1"/>
    </xf>
    <xf numFmtId="0" fontId="61" fillId="0" borderId="2" xfId="2" applyFont="1" applyBorder="1" applyAlignment="1">
      <alignment horizontal="right" vertical="center"/>
    </xf>
    <xf numFmtId="174" fontId="59" fillId="0" borderId="2" xfId="1" applyNumberFormat="1" applyFont="1" applyFill="1" applyBorder="1" applyAlignment="1">
      <alignment horizontal="right" vertical="center" wrapText="1"/>
    </xf>
    <xf numFmtId="172" fontId="64" fillId="0" borderId="2" xfId="2" applyNumberFormat="1" applyFont="1" applyBorder="1" applyAlignment="1">
      <alignment horizontal="center" vertical="center" wrapText="1"/>
    </xf>
    <xf numFmtId="171" fontId="65" fillId="0" borderId="2" xfId="2" applyNumberFormat="1" applyFont="1" applyBorder="1" applyAlignment="1">
      <alignment vertical="center" wrapText="1"/>
    </xf>
    <xf numFmtId="4" fontId="56" fillId="0" borderId="2" xfId="2" applyNumberFormat="1" applyFont="1" applyBorder="1" applyAlignment="1">
      <alignment vertical="center" wrapText="1"/>
    </xf>
    <xf numFmtId="167" fontId="61" fillId="0" borderId="2" xfId="0" applyNumberFormat="1" applyFont="1" applyBorder="1" applyAlignment="1">
      <alignment horizontal="center" vertical="center" wrapText="1"/>
    </xf>
    <xf numFmtId="0" fontId="64" fillId="0" borderId="2" xfId="2" applyFont="1" applyBorder="1" applyAlignment="1">
      <alignment horizontal="center" vertical="center" wrapText="1"/>
    </xf>
    <xf numFmtId="2" fontId="61" fillId="0" borderId="2" xfId="0" applyNumberFormat="1" applyFont="1" applyBorder="1" applyAlignment="1">
      <alignment horizontal="center" vertical="center" wrapText="1"/>
    </xf>
    <xf numFmtId="0" fontId="68" fillId="0" borderId="2" xfId="2" applyFont="1" applyBorder="1" applyAlignment="1">
      <alignment horizontal="center" vertical="center"/>
    </xf>
    <xf numFmtId="169" fontId="56" fillId="0" borderId="2" xfId="2" applyNumberFormat="1" applyFont="1" applyBorder="1" applyAlignment="1">
      <alignment horizontal="right" vertical="center" wrapText="1"/>
    </xf>
    <xf numFmtId="167" fontId="56" fillId="0" borderId="2" xfId="1" applyNumberFormat="1" applyFont="1" applyFill="1" applyBorder="1" applyAlignment="1">
      <alignment horizontal="right" vertical="center" wrapText="1"/>
    </xf>
    <xf numFmtId="0" fontId="68" fillId="0" borderId="0" xfId="2" applyFont="1"/>
    <xf numFmtId="0" fontId="56" fillId="0" borderId="2" xfId="1" applyNumberFormat="1" applyFont="1" applyFill="1" applyBorder="1" applyAlignment="1">
      <alignment vertical="center"/>
    </xf>
    <xf numFmtId="2" fontId="12" fillId="0" borderId="0" xfId="1" applyNumberFormat="1" applyFont="1" applyAlignment="1">
      <alignment vertical="center"/>
    </xf>
    <xf numFmtId="0" fontId="71" fillId="0" borderId="0" xfId="4" applyFont="1"/>
    <xf numFmtId="0" fontId="63" fillId="0" borderId="0" xfId="5" applyFont="1" applyAlignment="1">
      <alignment horizontal="center" vertical="top" wrapText="1"/>
    </xf>
    <xf numFmtId="0" fontId="59" fillId="0" borderId="0" xfId="4" applyFont="1"/>
    <xf numFmtId="0" fontId="59" fillId="0" borderId="0" xfId="4" applyFont="1" applyAlignment="1">
      <alignment horizontal="center" vertical="center"/>
    </xf>
    <xf numFmtId="0" fontId="64" fillId="0" borderId="0" xfId="4" applyFont="1"/>
    <xf numFmtId="0" fontId="63" fillId="0" borderId="2" xfId="2" applyFont="1" applyBorder="1" applyAlignment="1">
      <alignment horizontal="center" vertical="center" wrapText="1"/>
    </xf>
    <xf numFmtId="0" fontId="56" fillId="0" borderId="0" xfId="2" applyFont="1"/>
    <xf numFmtId="2" fontId="56" fillId="0" borderId="2" xfId="2" applyNumberFormat="1" applyFont="1" applyBorder="1" applyAlignment="1">
      <alignment vertical="center"/>
    </xf>
    <xf numFmtId="1" fontId="56" fillId="0" borderId="2" xfId="2" applyNumberFormat="1" applyFont="1" applyBorder="1" applyAlignment="1">
      <alignment horizontal="right" vertical="center" wrapText="1"/>
    </xf>
    <xf numFmtId="2" fontId="56" fillId="0" borderId="2" xfId="2" applyNumberFormat="1" applyFont="1" applyBorder="1" applyAlignment="1">
      <alignment horizontal="right" vertical="center" wrapText="1"/>
    </xf>
    <xf numFmtId="0" fontId="61" fillId="0" borderId="2" xfId="0" applyFont="1" applyBorder="1" applyAlignment="1">
      <alignment horizontal="left" vertical="center" wrapText="1" indent="4"/>
    </xf>
    <xf numFmtId="1" fontId="61" fillId="0" borderId="2" xfId="2" applyNumberFormat="1" applyFont="1" applyBorder="1" applyAlignment="1">
      <alignment horizontal="right" vertical="center" wrapText="1"/>
    </xf>
    <xf numFmtId="2" fontId="61" fillId="0" borderId="2" xfId="2" applyNumberFormat="1" applyFont="1" applyBorder="1" applyAlignment="1">
      <alignment vertical="center"/>
    </xf>
    <xf numFmtId="1" fontId="61" fillId="0" borderId="2" xfId="2" applyNumberFormat="1" applyFont="1" applyBorder="1" applyAlignment="1">
      <alignment vertical="center"/>
    </xf>
    <xf numFmtId="0" fontId="68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vertical="center" wrapText="1"/>
    </xf>
    <xf numFmtId="1" fontId="59" fillId="0" borderId="2" xfId="2" applyNumberFormat="1" applyFont="1" applyBorder="1" applyAlignment="1">
      <alignment horizontal="right" vertical="center" wrapText="1"/>
    </xf>
    <xf numFmtId="49" fontId="59" fillId="0" borderId="2" xfId="2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2" fontId="56" fillId="0" borderId="2" xfId="2" applyNumberFormat="1" applyFont="1" applyBorder="1" applyAlignment="1">
      <alignment horizontal="right" vertical="center"/>
    </xf>
    <xf numFmtId="0" fontId="59" fillId="0" borderId="2" xfId="2" applyFont="1" applyBorder="1" applyAlignment="1">
      <alignment vertical="center"/>
    </xf>
    <xf numFmtId="0" fontId="61" fillId="0" borderId="2" xfId="0" applyFont="1" applyBorder="1" applyAlignment="1">
      <alignment horizontal="center" vertical="center" wrapText="1"/>
    </xf>
    <xf numFmtId="49" fontId="59" fillId="0" borderId="2" xfId="0" applyNumberFormat="1" applyFont="1" applyBorder="1" applyAlignment="1">
      <alignment horizontal="center" vertical="center" wrapText="1"/>
    </xf>
    <xf numFmtId="175" fontId="56" fillId="0" borderId="2" xfId="2" applyNumberFormat="1" applyFont="1" applyBorder="1" applyAlignment="1">
      <alignment horizontal="right" vertical="center" wrapText="1"/>
    </xf>
    <xf numFmtId="170" fontId="53" fillId="0" borderId="0" xfId="2" applyNumberFormat="1" applyFont="1" applyAlignment="1">
      <alignment vertical="center"/>
    </xf>
    <xf numFmtId="165" fontId="68" fillId="0" borderId="0" xfId="1" applyFont="1" applyFill="1"/>
    <xf numFmtId="4" fontId="55" fillId="2" borderId="2" xfId="1" applyNumberFormat="1" applyFont="1" applyFill="1" applyBorder="1" applyAlignment="1">
      <alignment horizontal="center" vertical="center" wrapText="1"/>
    </xf>
    <xf numFmtId="0" fontId="55" fillId="0" borderId="2" xfId="2" applyFont="1" applyBorder="1" applyAlignment="1">
      <alignment horizontal="center" vertical="center" wrapText="1"/>
    </xf>
    <xf numFmtId="0" fontId="62" fillId="0" borderId="0" xfId="3" applyFont="1" applyAlignment="1">
      <alignment horizontal="center" vertical="center" wrapText="1"/>
    </xf>
    <xf numFmtId="1" fontId="55" fillId="0" borderId="2" xfId="2" applyNumberFormat="1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 wrapText="1"/>
    </xf>
    <xf numFmtId="0" fontId="55" fillId="0" borderId="3" xfId="2" applyFont="1" applyBorder="1" applyAlignment="1">
      <alignment horizontal="center" vertical="center" wrapText="1"/>
    </xf>
    <xf numFmtId="0" fontId="58" fillId="0" borderId="1" xfId="2" applyFont="1" applyBorder="1" applyAlignment="1">
      <alignment horizontal="right" vertical="center"/>
    </xf>
    <xf numFmtId="0" fontId="56" fillId="0" borderId="5" xfId="2" applyFont="1" applyBorder="1" applyAlignment="1">
      <alignment horizontal="center" vertical="center" wrapText="1"/>
    </xf>
    <xf numFmtId="0" fontId="56" fillId="0" borderId="4" xfId="2" applyFont="1" applyBorder="1" applyAlignment="1">
      <alignment horizontal="center" vertical="center" wrapText="1"/>
    </xf>
    <xf numFmtId="0" fontId="56" fillId="0" borderId="3" xfId="2" applyFont="1" applyBorder="1" applyAlignment="1">
      <alignment horizontal="center" vertical="center" wrapText="1"/>
    </xf>
    <xf numFmtId="0" fontId="59" fillId="0" borderId="0" xfId="2" applyFont="1" applyAlignment="1">
      <alignment horizontal="right" vertical="center"/>
    </xf>
    <xf numFmtId="0" fontId="56" fillId="0" borderId="2" xfId="2" applyFont="1" applyBorder="1" applyAlignment="1">
      <alignment horizontal="center" vertical="center" wrapText="1"/>
    </xf>
    <xf numFmtId="2" fontId="56" fillId="0" borderId="2" xfId="2" applyNumberFormat="1" applyFont="1" applyBorder="1" applyAlignment="1">
      <alignment horizontal="center" vertical="center"/>
    </xf>
    <xf numFmtId="0" fontId="59" fillId="0" borderId="1" xfId="2" applyFont="1" applyBorder="1" applyAlignment="1">
      <alignment horizontal="right" vertical="center"/>
    </xf>
    <xf numFmtId="0" fontId="62" fillId="0" borderId="0" xfId="5" applyFont="1" applyAlignment="1">
      <alignment horizontal="center" vertical="center" wrapText="1"/>
    </xf>
    <xf numFmtId="0" fontId="56" fillId="0" borderId="2" xfId="2" applyFont="1" applyBorder="1" applyAlignment="1">
      <alignment horizontal="center" vertical="center"/>
    </xf>
    <xf numFmtId="0" fontId="55" fillId="0" borderId="2" xfId="2" applyFont="1" applyBorder="1" applyAlignment="1">
      <alignment horizontal="center" vertical="center"/>
    </xf>
    <xf numFmtId="0" fontId="56" fillId="0" borderId="15" xfId="2" applyFont="1" applyBorder="1" applyAlignment="1">
      <alignment horizontal="center" vertical="center" wrapText="1"/>
    </xf>
    <xf numFmtId="0" fontId="56" fillId="0" borderId="16" xfId="2" applyFont="1" applyBorder="1" applyAlignment="1">
      <alignment horizontal="center" vertical="center" wrapText="1"/>
    </xf>
    <xf numFmtId="0" fontId="56" fillId="0" borderId="17" xfId="2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</cellXfs>
  <cellStyles count="100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20% - Акцент1" xfId="56"/>
    <cellStyle name="20% - Акцент2" xfId="57"/>
    <cellStyle name="20% - Акцент3" xfId="58"/>
    <cellStyle name="20% - Акцент4" xfId="59"/>
    <cellStyle name="20% - Акцент5" xfId="60"/>
    <cellStyle name="20% - Акцент6" xfId="61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Акцент1" xfId="62"/>
    <cellStyle name="40% - Акцент2" xfId="63"/>
    <cellStyle name="40% - Акцент3" xfId="64"/>
    <cellStyle name="40% - Акцент4" xfId="65"/>
    <cellStyle name="40% - Акцент5" xfId="66"/>
    <cellStyle name="40% - Акцент6" xfId="67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60% - Акцент1" xfId="68"/>
    <cellStyle name="60% - Акцент2" xfId="69"/>
    <cellStyle name="60% - Акцент3" xfId="70"/>
    <cellStyle name="60% - Акцент4" xfId="71"/>
    <cellStyle name="60% - Акцент5" xfId="72"/>
    <cellStyle name="60% - Акцент6" xfId="73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 2" xfId="98"/>
    <cellStyle name="Euro" xfId="35"/>
    <cellStyle name="Explanatory Text 2" xfId="36"/>
    <cellStyle name="Good 2" xfId="37"/>
    <cellStyle name="Heading 1 2" xfId="38"/>
    <cellStyle name="Heading 2 2" xfId="39"/>
    <cellStyle name="Heading 3 2" xfId="40"/>
    <cellStyle name="Heading 4 2" xfId="41"/>
    <cellStyle name="Input 2" xfId="42"/>
    <cellStyle name="Linked Cell 2" xfId="43"/>
    <cellStyle name="Neutral 2" xfId="44"/>
    <cellStyle name="Normal 2" xfId="2"/>
    <cellStyle name="Normal 2 2" xfId="46"/>
    <cellStyle name="Normal 2 3" xfId="54"/>
    <cellStyle name="Normal 2 4" xfId="45"/>
    <cellStyle name="Normal 2 4 2" xfId="99"/>
    <cellStyle name="Normal 2_Kap 2015-2017-verjnakan" xfId="47"/>
    <cellStyle name="Normal 3" xfId="4"/>
    <cellStyle name="Normal 4" xfId="55"/>
    <cellStyle name="Normal 5" xfId="7"/>
    <cellStyle name="Normal_Nerdrumain cragir (guiq 2004)" xfId="3"/>
    <cellStyle name="Normal_Nerdrumain cragir (guiq 2004) 2" xfId="5"/>
    <cellStyle name="Note 2" xfId="48"/>
    <cellStyle name="Output 2" xfId="49"/>
    <cellStyle name="Percent 2" xfId="50"/>
    <cellStyle name="Title 2" xfId="51"/>
    <cellStyle name="Total 2" xfId="52"/>
    <cellStyle name="Warning Text 2" xfId="53"/>
    <cellStyle name="Акцент1" xfId="74"/>
    <cellStyle name="Акцент2" xfId="75"/>
    <cellStyle name="Акцент3" xfId="76"/>
    <cellStyle name="Акцент4" xfId="77"/>
    <cellStyle name="Акцент5" xfId="78"/>
    <cellStyle name="Акцент6" xfId="79"/>
    <cellStyle name="Ввод " xfId="80"/>
    <cellStyle name="Вывод" xfId="81"/>
    <cellStyle name="Вычисление" xfId="82"/>
    <cellStyle name="Заголовок 1" xfId="83"/>
    <cellStyle name="Заголовок 2" xfId="84"/>
    <cellStyle name="Заголовок 3" xfId="85"/>
    <cellStyle name="Заголовок 4" xfId="86"/>
    <cellStyle name="Итог" xfId="87"/>
    <cellStyle name="Контрольная ячейка" xfId="88"/>
    <cellStyle name="Название" xfId="89"/>
    <cellStyle name="Нейтральный" xfId="90"/>
    <cellStyle name="Обычный" xfId="0" builtinId="0"/>
    <cellStyle name="Обычный 2" xfId="6"/>
    <cellStyle name="Обычный 41 2" xfId="97"/>
    <cellStyle name="Плохой" xfId="91"/>
    <cellStyle name="Пояснение" xfId="92"/>
    <cellStyle name="Примечание" xfId="93"/>
    <cellStyle name="Связанная ячейка" xfId="94"/>
    <cellStyle name="Текст предупреждения" xfId="95"/>
    <cellStyle name="Финансовый" xfId="1" builtinId="3"/>
    <cellStyle name="Хороший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114300</xdr:rowOff>
    </xdr:from>
    <xdr:to>
      <xdr:col>12</xdr:col>
      <xdr:colOff>695325</xdr:colOff>
      <xdr:row>5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76850" y="114300"/>
          <a:ext cx="4276725" cy="933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№1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2024թ.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 25-ի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№427-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0</xdr:row>
      <xdr:rowOff>0</xdr:rowOff>
    </xdr:from>
    <xdr:to>
      <xdr:col>12</xdr:col>
      <xdr:colOff>644801</xdr:colOff>
      <xdr:row>4</xdr:row>
      <xdr:rowOff>171450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248525" y="0"/>
          <a:ext cx="4912001" cy="933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№2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2024թ.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25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427-Ա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82826</xdr:colOff>
      <xdr:row>0</xdr:row>
      <xdr:rowOff>16565</xdr:rowOff>
    </xdr:from>
    <xdr:to>
      <xdr:col>12</xdr:col>
      <xdr:colOff>644801</xdr:colOff>
      <xdr:row>5</xdr:row>
      <xdr:rowOff>73715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369326" y="16565"/>
          <a:ext cx="4835801" cy="10096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№3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2024թ.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 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25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427-Ա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91108</xdr:colOff>
      <xdr:row>0</xdr:row>
      <xdr:rowOff>24847</xdr:rowOff>
    </xdr:from>
    <xdr:to>
      <xdr:col>12</xdr:col>
      <xdr:colOff>653083</xdr:colOff>
      <xdr:row>4</xdr:row>
      <xdr:rowOff>16565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574195" y="24847"/>
          <a:ext cx="4835801" cy="753718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№4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2024թ.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 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25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427-Ա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293618</xdr:colOff>
      <xdr:row>0</xdr:row>
      <xdr:rowOff>54251</xdr:rowOff>
    </xdr:from>
    <xdr:to>
      <xdr:col>12</xdr:col>
      <xdr:colOff>921854</xdr:colOff>
      <xdr:row>4</xdr:row>
      <xdr:rowOff>45969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80018" y="54251"/>
          <a:ext cx="5133561" cy="829918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№5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2024թ.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 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25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427-Ա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44823</xdr:colOff>
      <xdr:row>0</xdr:row>
      <xdr:rowOff>78441</xdr:rowOff>
    </xdr:from>
    <xdr:to>
      <xdr:col>12</xdr:col>
      <xdr:colOff>577566</xdr:colOff>
      <xdr:row>4</xdr:row>
      <xdr:rowOff>70159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174441" y="78441"/>
          <a:ext cx="4835801" cy="753718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№6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2024թ.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դեկտեմբերի 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25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</a:t>
          </a:r>
          <a:r>
            <a:rPr kumimoji="0" lang="hy-AM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427-Ա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N47"/>
  <sheetViews>
    <sheetView view="pageBreakPreview" topLeftCell="A40" zoomScale="115" zoomScaleNormal="100" zoomScaleSheetLayoutView="115" workbookViewId="0">
      <selection activeCell="P11" sqref="P11"/>
    </sheetView>
  </sheetViews>
  <sheetFormatPr defaultRowHeight="15"/>
  <cols>
    <col min="1" max="1" width="4.28515625" style="3" customWidth="1"/>
    <col min="2" max="2" width="42.42578125" style="6" customWidth="1"/>
    <col min="3" max="3" width="5.7109375" style="6" customWidth="1"/>
    <col min="4" max="4" width="9.42578125" style="6" customWidth="1"/>
    <col min="5" max="5" width="12.42578125" style="6" bestFit="1" customWidth="1"/>
    <col min="6" max="6" width="9.140625" style="6" customWidth="1"/>
    <col min="7" max="7" width="12.42578125" style="6" bestFit="1" customWidth="1"/>
    <col min="8" max="8" width="9.7109375" style="6" customWidth="1"/>
    <col min="9" max="9" width="12.28515625" style="6" bestFit="1" customWidth="1"/>
    <col min="10" max="10" width="9.28515625" style="6" customWidth="1"/>
    <col min="11" max="11" width="13.140625" style="6" bestFit="1" customWidth="1"/>
    <col min="12" max="12" width="8.42578125" style="6" customWidth="1"/>
    <col min="13" max="13" width="12.85546875" style="6" bestFit="1" customWidth="1"/>
    <col min="14" max="169" width="9.140625" style="6"/>
    <col min="170" max="170" width="5.5703125" style="6" customWidth="1"/>
    <col min="171" max="171" width="71.28515625" style="6" customWidth="1"/>
    <col min="172" max="173" width="7.28515625" style="6" customWidth="1"/>
    <col min="174" max="174" width="12.140625" style="6" customWidth="1"/>
    <col min="175" max="175" width="7.28515625" style="6" customWidth="1"/>
    <col min="176" max="176" width="12.140625" style="6" customWidth="1"/>
    <col min="177" max="177" width="7.28515625" style="6" customWidth="1"/>
    <col min="178" max="178" width="12.140625" style="6" customWidth="1"/>
    <col min="179" max="179" width="14" style="6" bestFit="1" customWidth="1"/>
    <col min="180" max="425" width="9.140625" style="6"/>
    <col min="426" max="426" width="5.5703125" style="6" customWidth="1"/>
    <col min="427" max="427" width="71.28515625" style="6" customWidth="1"/>
    <col min="428" max="429" width="7.28515625" style="6" customWidth="1"/>
    <col min="430" max="430" width="12.140625" style="6" customWidth="1"/>
    <col min="431" max="431" width="7.28515625" style="6" customWidth="1"/>
    <col min="432" max="432" width="12.140625" style="6" customWidth="1"/>
    <col min="433" max="433" width="7.28515625" style="6" customWidth="1"/>
    <col min="434" max="434" width="12.140625" style="6" customWidth="1"/>
    <col min="435" max="435" width="14" style="6" bestFit="1" customWidth="1"/>
    <col min="436" max="681" width="9.140625" style="6"/>
    <col min="682" max="682" width="5.5703125" style="6" customWidth="1"/>
    <col min="683" max="683" width="71.28515625" style="6" customWidth="1"/>
    <col min="684" max="685" width="7.28515625" style="6" customWidth="1"/>
    <col min="686" max="686" width="12.140625" style="6" customWidth="1"/>
    <col min="687" max="687" width="7.28515625" style="6" customWidth="1"/>
    <col min="688" max="688" width="12.140625" style="6" customWidth="1"/>
    <col min="689" max="689" width="7.28515625" style="6" customWidth="1"/>
    <col min="690" max="690" width="12.140625" style="6" customWidth="1"/>
    <col min="691" max="691" width="14" style="6" bestFit="1" customWidth="1"/>
    <col min="692" max="937" width="9.140625" style="6"/>
    <col min="938" max="938" width="5.5703125" style="6" customWidth="1"/>
    <col min="939" max="939" width="71.28515625" style="6" customWidth="1"/>
    <col min="940" max="941" width="7.28515625" style="6" customWidth="1"/>
    <col min="942" max="942" width="12.140625" style="6" customWidth="1"/>
    <col min="943" max="943" width="7.28515625" style="6" customWidth="1"/>
    <col min="944" max="944" width="12.140625" style="6" customWidth="1"/>
    <col min="945" max="945" width="7.28515625" style="6" customWidth="1"/>
    <col min="946" max="946" width="12.140625" style="6" customWidth="1"/>
    <col min="947" max="947" width="14" style="6" bestFit="1" customWidth="1"/>
    <col min="948" max="1193" width="9.140625" style="6"/>
    <col min="1194" max="1194" width="5.5703125" style="6" customWidth="1"/>
    <col min="1195" max="1195" width="71.28515625" style="6" customWidth="1"/>
    <col min="1196" max="1197" width="7.28515625" style="6" customWidth="1"/>
    <col min="1198" max="1198" width="12.140625" style="6" customWidth="1"/>
    <col min="1199" max="1199" width="7.28515625" style="6" customWidth="1"/>
    <col min="1200" max="1200" width="12.140625" style="6" customWidth="1"/>
    <col min="1201" max="1201" width="7.28515625" style="6" customWidth="1"/>
    <col min="1202" max="1202" width="12.140625" style="6" customWidth="1"/>
    <col min="1203" max="1203" width="14" style="6" bestFit="1" customWidth="1"/>
    <col min="1204" max="1449" width="9.140625" style="6"/>
    <col min="1450" max="1450" width="5.5703125" style="6" customWidth="1"/>
    <col min="1451" max="1451" width="71.28515625" style="6" customWidth="1"/>
    <col min="1452" max="1453" width="7.28515625" style="6" customWidth="1"/>
    <col min="1454" max="1454" width="12.140625" style="6" customWidth="1"/>
    <col min="1455" max="1455" width="7.28515625" style="6" customWidth="1"/>
    <col min="1456" max="1456" width="12.140625" style="6" customWidth="1"/>
    <col min="1457" max="1457" width="7.28515625" style="6" customWidth="1"/>
    <col min="1458" max="1458" width="12.140625" style="6" customWidth="1"/>
    <col min="1459" max="1459" width="14" style="6" bestFit="1" customWidth="1"/>
    <col min="1460" max="1705" width="9.140625" style="6"/>
    <col min="1706" max="1706" width="5.5703125" style="6" customWidth="1"/>
    <col min="1707" max="1707" width="71.28515625" style="6" customWidth="1"/>
    <col min="1708" max="1709" width="7.28515625" style="6" customWidth="1"/>
    <col min="1710" max="1710" width="12.140625" style="6" customWidth="1"/>
    <col min="1711" max="1711" width="7.28515625" style="6" customWidth="1"/>
    <col min="1712" max="1712" width="12.140625" style="6" customWidth="1"/>
    <col min="1713" max="1713" width="7.28515625" style="6" customWidth="1"/>
    <col min="1714" max="1714" width="12.140625" style="6" customWidth="1"/>
    <col min="1715" max="1715" width="14" style="6" bestFit="1" customWidth="1"/>
    <col min="1716" max="1961" width="9.140625" style="6"/>
    <col min="1962" max="1962" width="5.5703125" style="6" customWidth="1"/>
    <col min="1963" max="1963" width="71.28515625" style="6" customWidth="1"/>
    <col min="1964" max="1965" width="7.28515625" style="6" customWidth="1"/>
    <col min="1966" max="1966" width="12.140625" style="6" customWidth="1"/>
    <col min="1967" max="1967" width="7.28515625" style="6" customWidth="1"/>
    <col min="1968" max="1968" width="12.140625" style="6" customWidth="1"/>
    <col min="1969" max="1969" width="7.28515625" style="6" customWidth="1"/>
    <col min="1970" max="1970" width="12.140625" style="6" customWidth="1"/>
    <col min="1971" max="1971" width="14" style="6" bestFit="1" customWidth="1"/>
    <col min="1972" max="2217" width="9.140625" style="6"/>
    <col min="2218" max="2218" width="5.5703125" style="6" customWidth="1"/>
    <col min="2219" max="2219" width="71.28515625" style="6" customWidth="1"/>
    <col min="2220" max="2221" width="7.28515625" style="6" customWidth="1"/>
    <col min="2222" max="2222" width="12.140625" style="6" customWidth="1"/>
    <col min="2223" max="2223" width="7.28515625" style="6" customWidth="1"/>
    <col min="2224" max="2224" width="12.140625" style="6" customWidth="1"/>
    <col min="2225" max="2225" width="7.28515625" style="6" customWidth="1"/>
    <col min="2226" max="2226" width="12.140625" style="6" customWidth="1"/>
    <col min="2227" max="2227" width="14" style="6" bestFit="1" customWidth="1"/>
    <col min="2228" max="2473" width="9.140625" style="6"/>
    <col min="2474" max="2474" width="5.5703125" style="6" customWidth="1"/>
    <col min="2475" max="2475" width="71.28515625" style="6" customWidth="1"/>
    <col min="2476" max="2477" width="7.28515625" style="6" customWidth="1"/>
    <col min="2478" max="2478" width="12.140625" style="6" customWidth="1"/>
    <col min="2479" max="2479" width="7.28515625" style="6" customWidth="1"/>
    <col min="2480" max="2480" width="12.140625" style="6" customWidth="1"/>
    <col min="2481" max="2481" width="7.28515625" style="6" customWidth="1"/>
    <col min="2482" max="2482" width="12.140625" style="6" customWidth="1"/>
    <col min="2483" max="2483" width="14" style="6" bestFit="1" customWidth="1"/>
    <col min="2484" max="2729" width="9.140625" style="6"/>
    <col min="2730" max="2730" width="5.5703125" style="6" customWidth="1"/>
    <col min="2731" max="2731" width="71.28515625" style="6" customWidth="1"/>
    <col min="2732" max="2733" width="7.28515625" style="6" customWidth="1"/>
    <col min="2734" max="2734" width="12.140625" style="6" customWidth="1"/>
    <col min="2735" max="2735" width="7.28515625" style="6" customWidth="1"/>
    <col min="2736" max="2736" width="12.140625" style="6" customWidth="1"/>
    <col min="2737" max="2737" width="7.28515625" style="6" customWidth="1"/>
    <col min="2738" max="2738" width="12.140625" style="6" customWidth="1"/>
    <col min="2739" max="2739" width="14" style="6" bestFit="1" customWidth="1"/>
    <col min="2740" max="2985" width="9.140625" style="6"/>
    <col min="2986" max="2986" width="5.5703125" style="6" customWidth="1"/>
    <col min="2987" max="2987" width="71.28515625" style="6" customWidth="1"/>
    <col min="2988" max="2989" width="7.28515625" style="6" customWidth="1"/>
    <col min="2990" max="2990" width="12.140625" style="6" customWidth="1"/>
    <col min="2991" max="2991" width="7.28515625" style="6" customWidth="1"/>
    <col min="2992" max="2992" width="12.140625" style="6" customWidth="1"/>
    <col min="2993" max="2993" width="7.28515625" style="6" customWidth="1"/>
    <col min="2994" max="2994" width="12.140625" style="6" customWidth="1"/>
    <col min="2995" max="2995" width="14" style="6" bestFit="1" customWidth="1"/>
    <col min="2996" max="3241" width="9.140625" style="6"/>
    <col min="3242" max="3242" width="5.5703125" style="6" customWidth="1"/>
    <col min="3243" max="3243" width="71.28515625" style="6" customWidth="1"/>
    <col min="3244" max="3245" width="7.28515625" style="6" customWidth="1"/>
    <col min="3246" max="3246" width="12.140625" style="6" customWidth="1"/>
    <col min="3247" max="3247" width="7.28515625" style="6" customWidth="1"/>
    <col min="3248" max="3248" width="12.140625" style="6" customWidth="1"/>
    <col min="3249" max="3249" width="7.28515625" style="6" customWidth="1"/>
    <col min="3250" max="3250" width="12.140625" style="6" customWidth="1"/>
    <col min="3251" max="3251" width="14" style="6" bestFit="1" customWidth="1"/>
    <col min="3252" max="3497" width="9.140625" style="6"/>
    <col min="3498" max="3498" width="5.5703125" style="6" customWidth="1"/>
    <col min="3499" max="3499" width="71.28515625" style="6" customWidth="1"/>
    <col min="3500" max="3501" width="7.28515625" style="6" customWidth="1"/>
    <col min="3502" max="3502" width="12.140625" style="6" customWidth="1"/>
    <col min="3503" max="3503" width="7.28515625" style="6" customWidth="1"/>
    <col min="3504" max="3504" width="12.140625" style="6" customWidth="1"/>
    <col min="3505" max="3505" width="7.28515625" style="6" customWidth="1"/>
    <col min="3506" max="3506" width="12.140625" style="6" customWidth="1"/>
    <col min="3507" max="3507" width="14" style="6" bestFit="1" customWidth="1"/>
    <col min="3508" max="3753" width="9.140625" style="6"/>
    <col min="3754" max="3754" width="5.5703125" style="6" customWidth="1"/>
    <col min="3755" max="3755" width="71.28515625" style="6" customWidth="1"/>
    <col min="3756" max="3757" width="7.28515625" style="6" customWidth="1"/>
    <col min="3758" max="3758" width="12.140625" style="6" customWidth="1"/>
    <col min="3759" max="3759" width="7.28515625" style="6" customWidth="1"/>
    <col min="3760" max="3760" width="12.140625" style="6" customWidth="1"/>
    <col min="3761" max="3761" width="7.28515625" style="6" customWidth="1"/>
    <col min="3762" max="3762" width="12.140625" style="6" customWidth="1"/>
    <col min="3763" max="3763" width="14" style="6" bestFit="1" customWidth="1"/>
    <col min="3764" max="4009" width="9.140625" style="6"/>
    <col min="4010" max="4010" width="5.5703125" style="6" customWidth="1"/>
    <col min="4011" max="4011" width="71.28515625" style="6" customWidth="1"/>
    <col min="4012" max="4013" width="7.28515625" style="6" customWidth="1"/>
    <col min="4014" max="4014" width="12.140625" style="6" customWidth="1"/>
    <col min="4015" max="4015" width="7.28515625" style="6" customWidth="1"/>
    <col min="4016" max="4016" width="12.140625" style="6" customWidth="1"/>
    <col min="4017" max="4017" width="7.28515625" style="6" customWidth="1"/>
    <col min="4018" max="4018" width="12.140625" style="6" customWidth="1"/>
    <col min="4019" max="4019" width="14" style="6" bestFit="1" customWidth="1"/>
    <col min="4020" max="4265" width="9.140625" style="6"/>
    <col min="4266" max="4266" width="5.5703125" style="6" customWidth="1"/>
    <col min="4267" max="4267" width="71.28515625" style="6" customWidth="1"/>
    <col min="4268" max="4269" width="7.28515625" style="6" customWidth="1"/>
    <col min="4270" max="4270" width="12.140625" style="6" customWidth="1"/>
    <col min="4271" max="4271" width="7.28515625" style="6" customWidth="1"/>
    <col min="4272" max="4272" width="12.140625" style="6" customWidth="1"/>
    <col min="4273" max="4273" width="7.28515625" style="6" customWidth="1"/>
    <col min="4274" max="4274" width="12.140625" style="6" customWidth="1"/>
    <col min="4275" max="4275" width="14" style="6" bestFit="1" customWidth="1"/>
    <col min="4276" max="4521" width="9.140625" style="6"/>
    <col min="4522" max="4522" width="5.5703125" style="6" customWidth="1"/>
    <col min="4523" max="4523" width="71.28515625" style="6" customWidth="1"/>
    <col min="4524" max="4525" width="7.28515625" style="6" customWidth="1"/>
    <col min="4526" max="4526" width="12.140625" style="6" customWidth="1"/>
    <col min="4527" max="4527" width="7.28515625" style="6" customWidth="1"/>
    <col min="4528" max="4528" width="12.140625" style="6" customWidth="1"/>
    <col min="4529" max="4529" width="7.28515625" style="6" customWidth="1"/>
    <col min="4530" max="4530" width="12.140625" style="6" customWidth="1"/>
    <col min="4531" max="4531" width="14" style="6" bestFit="1" customWidth="1"/>
    <col min="4532" max="4777" width="9.140625" style="6"/>
    <col min="4778" max="4778" width="5.5703125" style="6" customWidth="1"/>
    <col min="4779" max="4779" width="71.28515625" style="6" customWidth="1"/>
    <col min="4780" max="4781" width="7.28515625" style="6" customWidth="1"/>
    <col min="4782" max="4782" width="12.140625" style="6" customWidth="1"/>
    <col min="4783" max="4783" width="7.28515625" style="6" customWidth="1"/>
    <col min="4784" max="4784" width="12.140625" style="6" customWidth="1"/>
    <col min="4785" max="4785" width="7.28515625" style="6" customWidth="1"/>
    <col min="4786" max="4786" width="12.140625" style="6" customWidth="1"/>
    <col min="4787" max="4787" width="14" style="6" bestFit="1" customWidth="1"/>
    <col min="4788" max="5033" width="9.140625" style="6"/>
    <col min="5034" max="5034" width="5.5703125" style="6" customWidth="1"/>
    <col min="5035" max="5035" width="71.28515625" style="6" customWidth="1"/>
    <col min="5036" max="5037" width="7.28515625" style="6" customWidth="1"/>
    <col min="5038" max="5038" width="12.140625" style="6" customWidth="1"/>
    <col min="5039" max="5039" width="7.28515625" style="6" customWidth="1"/>
    <col min="5040" max="5040" width="12.140625" style="6" customWidth="1"/>
    <col min="5041" max="5041" width="7.28515625" style="6" customWidth="1"/>
    <col min="5042" max="5042" width="12.140625" style="6" customWidth="1"/>
    <col min="5043" max="5043" width="14" style="6" bestFit="1" customWidth="1"/>
    <col min="5044" max="5289" width="9.140625" style="6"/>
    <col min="5290" max="5290" width="5.5703125" style="6" customWidth="1"/>
    <col min="5291" max="5291" width="71.28515625" style="6" customWidth="1"/>
    <col min="5292" max="5293" width="7.28515625" style="6" customWidth="1"/>
    <col min="5294" max="5294" width="12.140625" style="6" customWidth="1"/>
    <col min="5295" max="5295" width="7.28515625" style="6" customWidth="1"/>
    <col min="5296" max="5296" width="12.140625" style="6" customWidth="1"/>
    <col min="5297" max="5297" width="7.28515625" style="6" customWidth="1"/>
    <col min="5298" max="5298" width="12.140625" style="6" customWidth="1"/>
    <col min="5299" max="5299" width="14" style="6" bestFit="1" customWidth="1"/>
    <col min="5300" max="5545" width="9.140625" style="6"/>
    <col min="5546" max="5546" width="5.5703125" style="6" customWidth="1"/>
    <col min="5547" max="5547" width="71.28515625" style="6" customWidth="1"/>
    <col min="5548" max="5549" width="7.28515625" style="6" customWidth="1"/>
    <col min="5550" max="5550" width="12.140625" style="6" customWidth="1"/>
    <col min="5551" max="5551" width="7.28515625" style="6" customWidth="1"/>
    <col min="5552" max="5552" width="12.140625" style="6" customWidth="1"/>
    <col min="5553" max="5553" width="7.28515625" style="6" customWidth="1"/>
    <col min="5554" max="5554" width="12.140625" style="6" customWidth="1"/>
    <col min="5555" max="5555" width="14" style="6" bestFit="1" customWidth="1"/>
    <col min="5556" max="5801" width="9.140625" style="6"/>
    <col min="5802" max="5802" width="5.5703125" style="6" customWidth="1"/>
    <col min="5803" max="5803" width="71.28515625" style="6" customWidth="1"/>
    <col min="5804" max="5805" width="7.28515625" style="6" customWidth="1"/>
    <col min="5806" max="5806" width="12.140625" style="6" customWidth="1"/>
    <col min="5807" max="5807" width="7.28515625" style="6" customWidth="1"/>
    <col min="5808" max="5808" width="12.140625" style="6" customWidth="1"/>
    <col min="5809" max="5809" width="7.28515625" style="6" customWidth="1"/>
    <col min="5810" max="5810" width="12.140625" style="6" customWidth="1"/>
    <col min="5811" max="5811" width="14" style="6" bestFit="1" customWidth="1"/>
    <col min="5812" max="6057" width="9.140625" style="6"/>
    <col min="6058" max="6058" width="5.5703125" style="6" customWidth="1"/>
    <col min="6059" max="6059" width="71.28515625" style="6" customWidth="1"/>
    <col min="6060" max="6061" width="7.28515625" style="6" customWidth="1"/>
    <col min="6062" max="6062" width="12.140625" style="6" customWidth="1"/>
    <col min="6063" max="6063" width="7.28515625" style="6" customWidth="1"/>
    <col min="6064" max="6064" width="12.140625" style="6" customWidth="1"/>
    <col min="6065" max="6065" width="7.28515625" style="6" customWidth="1"/>
    <col min="6066" max="6066" width="12.140625" style="6" customWidth="1"/>
    <col min="6067" max="6067" width="14" style="6" bestFit="1" customWidth="1"/>
    <col min="6068" max="6313" width="9.140625" style="6"/>
    <col min="6314" max="6314" width="5.5703125" style="6" customWidth="1"/>
    <col min="6315" max="6315" width="71.28515625" style="6" customWidth="1"/>
    <col min="6316" max="6317" width="7.28515625" style="6" customWidth="1"/>
    <col min="6318" max="6318" width="12.140625" style="6" customWidth="1"/>
    <col min="6319" max="6319" width="7.28515625" style="6" customWidth="1"/>
    <col min="6320" max="6320" width="12.140625" style="6" customWidth="1"/>
    <col min="6321" max="6321" width="7.28515625" style="6" customWidth="1"/>
    <col min="6322" max="6322" width="12.140625" style="6" customWidth="1"/>
    <col min="6323" max="6323" width="14" style="6" bestFit="1" customWidth="1"/>
    <col min="6324" max="6569" width="9.140625" style="6"/>
    <col min="6570" max="6570" width="5.5703125" style="6" customWidth="1"/>
    <col min="6571" max="6571" width="71.28515625" style="6" customWidth="1"/>
    <col min="6572" max="6573" width="7.28515625" style="6" customWidth="1"/>
    <col min="6574" max="6574" width="12.140625" style="6" customWidth="1"/>
    <col min="6575" max="6575" width="7.28515625" style="6" customWidth="1"/>
    <col min="6576" max="6576" width="12.140625" style="6" customWidth="1"/>
    <col min="6577" max="6577" width="7.28515625" style="6" customWidth="1"/>
    <col min="6578" max="6578" width="12.140625" style="6" customWidth="1"/>
    <col min="6579" max="6579" width="14" style="6" bestFit="1" customWidth="1"/>
    <col min="6580" max="6825" width="9.140625" style="6"/>
    <col min="6826" max="6826" width="5.5703125" style="6" customWidth="1"/>
    <col min="6827" max="6827" width="71.28515625" style="6" customWidth="1"/>
    <col min="6828" max="6829" width="7.28515625" style="6" customWidth="1"/>
    <col min="6830" max="6830" width="12.140625" style="6" customWidth="1"/>
    <col min="6831" max="6831" width="7.28515625" style="6" customWidth="1"/>
    <col min="6832" max="6832" width="12.140625" style="6" customWidth="1"/>
    <col min="6833" max="6833" width="7.28515625" style="6" customWidth="1"/>
    <col min="6834" max="6834" width="12.140625" style="6" customWidth="1"/>
    <col min="6835" max="6835" width="14" style="6" bestFit="1" customWidth="1"/>
    <col min="6836" max="7081" width="9.140625" style="6"/>
    <col min="7082" max="7082" width="5.5703125" style="6" customWidth="1"/>
    <col min="7083" max="7083" width="71.28515625" style="6" customWidth="1"/>
    <col min="7084" max="7085" width="7.28515625" style="6" customWidth="1"/>
    <col min="7086" max="7086" width="12.140625" style="6" customWidth="1"/>
    <col min="7087" max="7087" width="7.28515625" style="6" customWidth="1"/>
    <col min="7088" max="7088" width="12.140625" style="6" customWidth="1"/>
    <col min="7089" max="7089" width="7.28515625" style="6" customWidth="1"/>
    <col min="7090" max="7090" width="12.140625" style="6" customWidth="1"/>
    <col min="7091" max="7091" width="14" style="6" bestFit="1" customWidth="1"/>
    <col min="7092" max="7337" width="9.140625" style="6"/>
    <col min="7338" max="7338" width="5.5703125" style="6" customWidth="1"/>
    <col min="7339" max="7339" width="71.28515625" style="6" customWidth="1"/>
    <col min="7340" max="7341" width="7.28515625" style="6" customWidth="1"/>
    <col min="7342" max="7342" width="12.140625" style="6" customWidth="1"/>
    <col min="7343" max="7343" width="7.28515625" style="6" customWidth="1"/>
    <col min="7344" max="7344" width="12.140625" style="6" customWidth="1"/>
    <col min="7345" max="7345" width="7.28515625" style="6" customWidth="1"/>
    <col min="7346" max="7346" width="12.140625" style="6" customWidth="1"/>
    <col min="7347" max="7347" width="14" style="6" bestFit="1" customWidth="1"/>
    <col min="7348" max="7593" width="9.140625" style="6"/>
    <col min="7594" max="7594" width="5.5703125" style="6" customWidth="1"/>
    <col min="7595" max="7595" width="71.28515625" style="6" customWidth="1"/>
    <col min="7596" max="7597" width="7.28515625" style="6" customWidth="1"/>
    <col min="7598" max="7598" width="12.140625" style="6" customWidth="1"/>
    <col min="7599" max="7599" width="7.28515625" style="6" customWidth="1"/>
    <col min="7600" max="7600" width="12.140625" style="6" customWidth="1"/>
    <col min="7601" max="7601" width="7.28515625" style="6" customWidth="1"/>
    <col min="7602" max="7602" width="12.140625" style="6" customWidth="1"/>
    <col min="7603" max="7603" width="14" style="6" bestFit="1" customWidth="1"/>
    <col min="7604" max="7849" width="9.140625" style="6"/>
    <col min="7850" max="7850" width="5.5703125" style="6" customWidth="1"/>
    <col min="7851" max="7851" width="71.28515625" style="6" customWidth="1"/>
    <col min="7852" max="7853" width="7.28515625" style="6" customWidth="1"/>
    <col min="7854" max="7854" width="12.140625" style="6" customWidth="1"/>
    <col min="7855" max="7855" width="7.28515625" style="6" customWidth="1"/>
    <col min="7856" max="7856" width="12.140625" style="6" customWidth="1"/>
    <col min="7857" max="7857" width="7.28515625" style="6" customWidth="1"/>
    <col min="7858" max="7858" width="12.140625" style="6" customWidth="1"/>
    <col min="7859" max="7859" width="14" style="6" bestFit="1" customWidth="1"/>
    <col min="7860" max="8105" width="9.140625" style="6"/>
    <col min="8106" max="8106" width="5.5703125" style="6" customWidth="1"/>
    <col min="8107" max="8107" width="71.28515625" style="6" customWidth="1"/>
    <col min="8108" max="8109" width="7.28515625" style="6" customWidth="1"/>
    <col min="8110" max="8110" width="12.140625" style="6" customWidth="1"/>
    <col min="8111" max="8111" width="7.28515625" style="6" customWidth="1"/>
    <col min="8112" max="8112" width="12.140625" style="6" customWidth="1"/>
    <col min="8113" max="8113" width="7.28515625" style="6" customWidth="1"/>
    <col min="8114" max="8114" width="12.140625" style="6" customWidth="1"/>
    <col min="8115" max="8115" width="14" style="6" bestFit="1" customWidth="1"/>
    <col min="8116" max="8361" width="9.140625" style="6"/>
    <col min="8362" max="8362" width="5.5703125" style="6" customWidth="1"/>
    <col min="8363" max="8363" width="71.28515625" style="6" customWidth="1"/>
    <col min="8364" max="8365" width="7.28515625" style="6" customWidth="1"/>
    <col min="8366" max="8366" width="12.140625" style="6" customWidth="1"/>
    <col min="8367" max="8367" width="7.28515625" style="6" customWidth="1"/>
    <col min="8368" max="8368" width="12.140625" style="6" customWidth="1"/>
    <col min="8369" max="8369" width="7.28515625" style="6" customWidth="1"/>
    <col min="8370" max="8370" width="12.140625" style="6" customWidth="1"/>
    <col min="8371" max="8371" width="14" style="6" bestFit="1" customWidth="1"/>
    <col min="8372" max="8617" width="9.140625" style="6"/>
    <col min="8618" max="8618" width="5.5703125" style="6" customWidth="1"/>
    <col min="8619" max="8619" width="71.28515625" style="6" customWidth="1"/>
    <col min="8620" max="8621" width="7.28515625" style="6" customWidth="1"/>
    <col min="8622" max="8622" width="12.140625" style="6" customWidth="1"/>
    <col min="8623" max="8623" width="7.28515625" style="6" customWidth="1"/>
    <col min="8624" max="8624" width="12.140625" style="6" customWidth="1"/>
    <col min="8625" max="8625" width="7.28515625" style="6" customWidth="1"/>
    <col min="8626" max="8626" width="12.140625" style="6" customWidth="1"/>
    <col min="8627" max="8627" width="14" style="6" bestFit="1" customWidth="1"/>
    <col min="8628" max="8873" width="9.140625" style="6"/>
    <col min="8874" max="8874" width="5.5703125" style="6" customWidth="1"/>
    <col min="8875" max="8875" width="71.28515625" style="6" customWidth="1"/>
    <col min="8876" max="8877" width="7.28515625" style="6" customWidth="1"/>
    <col min="8878" max="8878" width="12.140625" style="6" customWidth="1"/>
    <col min="8879" max="8879" width="7.28515625" style="6" customWidth="1"/>
    <col min="8880" max="8880" width="12.140625" style="6" customWidth="1"/>
    <col min="8881" max="8881" width="7.28515625" style="6" customWidth="1"/>
    <col min="8882" max="8882" width="12.140625" style="6" customWidth="1"/>
    <col min="8883" max="8883" width="14" style="6" bestFit="1" customWidth="1"/>
    <col min="8884" max="9129" width="9.140625" style="6"/>
    <col min="9130" max="9130" width="5.5703125" style="6" customWidth="1"/>
    <col min="9131" max="9131" width="71.28515625" style="6" customWidth="1"/>
    <col min="9132" max="9133" width="7.28515625" style="6" customWidth="1"/>
    <col min="9134" max="9134" width="12.140625" style="6" customWidth="1"/>
    <col min="9135" max="9135" width="7.28515625" style="6" customWidth="1"/>
    <col min="9136" max="9136" width="12.140625" style="6" customWidth="1"/>
    <col min="9137" max="9137" width="7.28515625" style="6" customWidth="1"/>
    <col min="9138" max="9138" width="12.140625" style="6" customWidth="1"/>
    <col min="9139" max="9139" width="14" style="6" bestFit="1" customWidth="1"/>
    <col min="9140" max="9385" width="9.140625" style="6"/>
    <col min="9386" max="9386" width="5.5703125" style="6" customWidth="1"/>
    <col min="9387" max="9387" width="71.28515625" style="6" customWidth="1"/>
    <col min="9388" max="9389" width="7.28515625" style="6" customWidth="1"/>
    <col min="9390" max="9390" width="12.140625" style="6" customWidth="1"/>
    <col min="9391" max="9391" width="7.28515625" style="6" customWidth="1"/>
    <col min="9392" max="9392" width="12.140625" style="6" customWidth="1"/>
    <col min="9393" max="9393" width="7.28515625" style="6" customWidth="1"/>
    <col min="9394" max="9394" width="12.140625" style="6" customWidth="1"/>
    <col min="9395" max="9395" width="14" style="6" bestFit="1" customWidth="1"/>
    <col min="9396" max="9641" width="9.140625" style="6"/>
    <col min="9642" max="9642" width="5.5703125" style="6" customWidth="1"/>
    <col min="9643" max="9643" width="71.28515625" style="6" customWidth="1"/>
    <col min="9644" max="9645" width="7.28515625" style="6" customWidth="1"/>
    <col min="9646" max="9646" width="12.140625" style="6" customWidth="1"/>
    <col min="9647" max="9647" width="7.28515625" style="6" customWidth="1"/>
    <col min="9648" max="9648" width="12.140625" style="6" customWidth="1"/>
    <col min="9649" max="9649" width="7.28515625" style="6" customWidth="1"/>
    <col min="9650" max="9650" width="12.140625" style="6" customWidth="1"/>
    <col min="9651" max="9651" width="14" style="6" bestFit="1" customWidth="1"/>
    <col min="9652" max="9897" width="9.140625" style="6"/>
    <col min="9898" max="9898" width="5.5703125" style="6" customWidth="1"/>
    <col min="9899" max="9899" width="71.28515625" style="6" customWidth="1"/>
    <col min="9900" max="9901" width="7.28515625" style="6" customWidth="1"/>
    <col min="9902" max="9902" width="12.140625" style="6" customWidth="1"/>
    <col min="9903" max="9903" width="7.28515625" style="6" customWidth="1"/>
    <col min="9904" max="9904" width="12.140625" style="6" customWidth="1"/>
    <col min="9905" max="9905" width="7.28515625" style="6" customWidth="1"/>
    <col min="9906" max="9906" width="12.140625" style="6" customWidth="1"/>
    <col min="9907" max="9907" width="14" style="6" bestFit="1" customWidth="1"/>
    <col min="9908" max="10153" width="9.140625" style="6"/>
    <col min="10154" max="10154" width="5.5703125" style="6" customWidth="1"/>
    <col min="10155" max="10155" width="71.28515625" style="6" customWidth="1"/>
    <col min="10156" max="10157" width="7.28515625" style="6" customWidth="1"/>
    <col min="10158" max="10158" width="12.140625" style="6" customWidth="1"/>
    <col min="10159" max="10159" width="7.28515625" style="6" customWidth="1"/>
    <col min="10160" max="10160" width="12.140625" style="6" customWidth="1"/>
    <col min="10161" max="10161" width="7.28515625" style="6" customWidth="1"/>
    <col min="10162" max="10162" width="12.140625" style="6" customWidth="1"/>
    <col min="10163" max="10163" width="14" style="6" bestFit="1" customWidth="1"/>
    <col min="10164" max="10409" width="9.140625" style="6"/>
    <col min="10410" max="10410" width="5.5703125" style="6" customWidth="1"/>
    <col min="10411" max="10411" width="71.28515625" style="6" customWidth="1"/>
    <col min="10412" max="10413" width="7.28515625" style="6" customWidth="1"/>
    <col min="10414" max="10414" width="12.140625" style="6" customWidth="1"/>
    <col min="10415" max="10415" width="7.28515625" style="6" customWidth="1"/>
    <col min="10416" max="10416" width="12.140625" style="6" customWidth="1"/>
    <col min="10417" max="10417" width="7.28515625" style="6" customWidth="1"/>
    <col min="10418" max="10418" width="12.140625" style="6" customWidth="1"/>
    <col min="10419" max="10419" width="14" style="6" bestFit="1" customWidth="1"/>
    <col min="10420" max="10665" width="9.140625" style="6"/>
    <col min="10666" max="10666" width="5.5703125" style="6" customWidth="1"/>
    <col min="10667" max="10667" width="71.28515625" style="6" customWidth="1"/>
    <col min="10668" max="10669" width="7.28515625" style="6" customWidth="1"/>
    <col min="10670" max="10670" width="12.140625" style="6" customWidth="1"/>
    <col min="10671" max="10671" width="7.28515625" style="6" customWidth="1"/>
    <col min="10672" max="10672" width="12.140625" style="6" customWidth="1"/>
    <col min="10673" max="10673" width="7.28515625" style="6" customWidth="1"/>
    <col min="10674" max="10674" width="12.140625" style="6" customWidth="1"/>
    <col min="10675" max="10675" width="14" style="6" bestFit="1" customWidth="1"/>
    <col min="10676" max="10921" width="9.140625" style="6"/>
    <col min="10922" max="10922" width="5.5703125" style="6" customWidth="1"/>
    <col min="10923" max="10923" width="71.28515625" style="6" customWidth="1"/>
    <col min="10924" max="10925" width="7.28515625" style="6" customWidth="1"/>
    <col min="10926" max="10926" width="12.140625" style="6" customWidth="1"/>
    <col min="10927" max="10927" width="7.28515625" style="6" customWidth="1"/>
    <col min="10928" max="10928" width="12.140625" style="6" customWidth="1"/>
    <col min="10929" max="10929" width="7.28515625" style="6" customWidth="1"/>
    <col min="10930" max="10930" width="12.140625" style="6" customWidth="1"/>
    <col min="10931" max="10931" width="14" style="6" bestFit="1" customWidth="1"/>
    <col min="10932" max="11177" width="9.140625" style="6"/>
    <col min="11178" max="11178" width="5.5703125" style="6" customWidth="1"/>
    <col min="11179" max="11179" width="71.28515625" style="6" customWidth="1"/>
    <col min="11180" max="11181" width="7.28515625" style="6" customWidth="1"/>
    <col min="11182" max="11182" width="12.140625" style="6" customWidth="1"/>
    <col min="11183" max="11183" width="7.28515625" style="6" customWidth="1"/>
    <col min="11184" max="11184" width="12.140625" style="6" customWidth="1"/>
    <col min="11185" max="11185" width="7.28515625" style="6" customWidth="1"/>
    <col min="11186" max="11186" width="12.140625" style="6" customWidth="1"/>
    <col min="11187" max="11187" width="14" style="6" bestFit="1" customWidth="1"/>
    <col min="11188" max="11433" width="9.140625" style="6"/>
    <col min="11434" max="11434" width="5.5703125" style="6" customWidth="1"/>
    <col min="11435" max="11435" width="71.28515625" style="6" customWidth="1"/>
    <col min="11436" max="11437" width="7.28515625" style="6" customWidth="1"/>
    <col min="11438" max="11438" width="12.140625" style="6" customWidth="1"/>
    <col min="11439" max="11439" width="7.28515625" style="6" customWidth="1"/>
    <col min="11440" max="11440" width="12.140625" style="6" customWidth="1"/>
    <col min="11441" max="11441" width="7.28515625" style="6" customWidth="1"/>
    <col min="11442" max="11442" width="12.140625" style="6" customWidth="1"/>
    <col min="11443" max="11443" width="14" style="6" bestFit="1" customWidth="1"/>
    <col min="11444" max="11689" width="9.140625" style="6"/>
    <col min="11690" max="11690" width="5.5703125" style="6" customWidth="1"/>
    <col min="11691" max="11691" width="71.28515625" style="6" customWidth="1"/>
    <col min="11692" max="11693" width="7.28515625" style="6" customWidth="1"/>
    <col min="11694" max="11694" width="12.140625" style="6" customWidth="1"/>
    <col min="11695" max="11695" width="7.28515625" style="6" customWidth="1"/>
    <col min="11696" max="11696" width="12.140625" style="6" customWidth="1"/>
    <col min="11697" max="11697" width="7.28515625" style="6" customWidth="1"/>
    <col min="11698" max="11698" width="12.140625" style="6" customWidth="1"/>
    <col min="11699" max="11699" width="14" style="6" bestFit="1" customWidth="1"/>
    <col min="11700" max="11945" width="9.140625" style="6"/>
    <col min="11946" max="11946" width="5.5703125" style="6" customWidth="1"/>
    <col min="11947" max="11947" width="71.28515625" style="6" customWidth="1"/>
    <col min="11948" max="11949" width="7.28515625" style="6" customWidth="1"/>
    <col min="11950" max="11950" width="12.140625" style="6" customWidth="1"/>
    <col min="11951" max="11951" width="7.28515625" style="6" customWidth="1"/>
    <col min="11952" max="11952" width="12.140625" style="6" customWidth="1"/>
    <col min="11953" max="11953" width="7.28515625" style="6" customWidth="1"/>
    <col min="11954" max="11954" width="12.140625" style="6" customWidth="1"/>
    <col min="11955" max="11955" width="14" style="6" bestFit="1" customWidth="1"/>
    <col min="11956" max="12201" width="9.140625" style="6"/>
    <col min="12202" max="12202" width="5.5703125" style="6" customWidth="1"/>
    <col min="12203" max="12203" width="71.28515625" style="6" customWidth="1"/>
    <col min="12204" max="12205" width="7.28515625" style="6" customWidth="1"/>
    <col min="12206" max="12206" width="12.140625" style="6" customWidth="1"/>
    <col min="12207" max="12207" width="7.28515625" style="6" customWidth="1"/>
    <col min="12208" max="12208" width="12.140625" style="6" customWidth="1"/>
    <col min="12209" max="12209" width="7.28515625" style="6" customWidth="1"/>
    <col min="12210" max="12210" width="12.140625" style="6" customWidth="1"/>
    <col min="12211" max="12211" width="14" style="6" bestFit="1" customWidth="1"/>
    <col min="12212" max="12457" width="9.140625" style="6"/>
    <col min="12458" max="12458" width="5.5703125" style="6" customWidth="1"/>
    <col min="12459" max="12459" width="71.28515625" style="6" customWidth="1"/>
    <col min="12460" max="12461" width="7.28515625" style="6" customWidth="1"/>
    <col min="12462" max="12462" width="12.140625" style="6" customWidth="1"/>
    <col min="12463" max="12463" width="7.28515625" style="6" customWidth="1"/>
    <col min="12464" max="12464" width="12.140625" style="6" customWidth="1"/>
    <col min="12465" max="12465" width="7.28515625" style="6" customWidth="1"/>
    <col min="12466" max="12466" width="12.140625" style="6" customWidth="1"/>
    <col min="12467" max="12467" width="14" style="6" bestFit="1" customWidth="1"/>
    <col min="12468" max="12713" width="9.140625" style="6"/>
    <col min="12714" max="12714" width="5.5703125" style="6" customWidth="1"/>
    <col min="12715" max="12715" width="71.28515625" style="6" customWidth="1"/>
    <col min="12716" max="12717" width="7.28515625" style="6" customWidth="1"/>
    <col min="12718" max="12718" width="12.140625" style="6" customWidth="1"/>
    <col min="12719" max="12719" width="7.28515625" style="6" customWidth="1"/>
    <col min="12720" max="12720" width="12.140625" style="6" customWidth="1"/>
    <col min="12721" max="12721" width="7.28515625" style="6" customWidth="1"/>
    <col min="12722" max="12722" width="12.140625" style="6" customWidth="1"/>
    <col min="12723" max="12723" width="14" style="6" bestFit="1" customWidth="1"/>
    <col min="12724" max="12969" width="9.140625" style="6"/>
    <col min="12970" max="12970" width="5.5703125" style="6" customWidth="1"/>
    <col min="12971" max="12971" width="71.28515625" style="6" customWidth="1"/>
    <col min="12972" max="12973" width="7.28515625" style="6" customWidth="1"/>
    <col min="12974" max="12974" width="12.140625" style="6" customWidth="1"/>
    <col min="12975" max="12975" width="7.28515625" style="6" customWidth="1"/>
    <col min="12976" max="12976" width="12.140625" style="6" customWidth="1"/>
    <col min="12977" max="12977" width="7.28515625" style="6" customWidth="1"/>
    <col min="12978" max="12978" width="12.140625" style="6" customWidth="1"/>
    <col min="12979" max="12979" width="14" style="6" bestFit="1" customWidth="1"/>
    <col min="12980" max="13225" width="9.140625" style="6"/>
    <col min="13226" max="13226" width="5.5703125" style="6" customWidth="1"/>
    <col min="13227" max="13227" width="71.28515625" style="6" customWidth="1"/>
    <col min="13228" max="13229" width="7.28515625" style="6" customWidth="1"/>
    <col min="13230" max="13230" width="12.140625" style="6" customWidth="1"/>
    <col min="13231" max="13231" width="7.28515625" style="6" customWidth="1"/>
    <col min="13232" max="13232" width="12.140625" style="6" customWidth="1"/>
    <col min="13233" max="13233" width="7.28515625" style="6" customWidth="1"/>
    <col min="13234" max="13234" width="12.140625" style="6" customWidth="1"/>
    <col min="13235" max="13235" width="14" style="6" bestFit="1" customWidth="1"/>
    <col min="13236" max="13481" width="9.140625" style="6"/>
    <col min="13482" max="13482" width="5.5703125" style="6" customWidth="1"/>
    <col min="13483" max="13483" width="71.28515625" style="6" customWidth="1"/>
    <col min="13484" max="13485" width="7.28515625" style="6" customWidth="1"/>
    <col min="13486" max="13486" width="12.140625" style="6" customWidth="1"/>
    <col min="13487" max="13487" width="7.28515625" style="6" customWidth="1"/>
    <col min="13488" max="13488" width="12.140625" style="6" customWidth="1"/>
    <col min="13489" max="13489" width="7.28515625" style="6" customWidth="1"/>
    <col min="13490" max="13490" width="12.140625" style="6" customWidth="1"/>
    <col min="13491" max="13491" width="14" style="6" bestFit="1" customWidth="1"/>
    <col min="13492" max="13737" width="9.140625" style="6"/>
    <col min="13738" max="13738" width="5.5703125" style="6" customWidth="1"/>
    <col min="13739" max="13739" width="71.28515625" style="6" customWidth="1"/>
    <col min="13740" max="13741" width="7.28515625" style="6" customWidth="1"/>
    <col min="13742" max="13742" width="12.140625" style="6" customWidth="1"/>
    <col min="13743" max="13743" width="7.28515625" style="6" customWidth="1"/>
    <col min="13744" max="13744" width="12.140625" style="6" customWidth="1"/>
    <col min="13745" max="13745" width="7.28515625" style="6" customWidth="1"/>
    <col min="13746" max="13746" width="12.140625" style="6" customWidth="1"/>
    <col min="13747" max="13747" width="14" style="6" bestFit="1" customWidth="1"/>
    <col min="13748" max="13993" width="9.140625" style="6"/>
    <col min="13994" max="13994" width="5.5703125" style="6" customWidth="1"/>
    <col min="13995" max="13995" width="71.28515625" style="6" customWidth="1"/>
    <col min="13996" max="13997" width="7.28515625" style="6" customWidth="1"/>
    <col min="13998" max="13998" width="12.140625" style="6" customWidth="1"/>
    <col min="13999" max="13999" width="7.28515625" style="6" customWidth="1"/>
    <col min="14000" max="14000" width="12.140625" style="6" customWidth="1"/>
    <col min="14001" max="14001" width="7.28515625" style="6" customWidth="1"/>
    <col min="14002" max="14002" width="12.140625" style="6" customWidth="1"/>
    <col min="14003" max="14003" width="14" style="6" bestFit="1" customWidth="1"/>
    <col min="14004" max="14249" width="9.140625" style="6"/>
    <col min="14250" max="14250" width="5.5703125" style="6" customWidth="1"/>
    <col min="14251" max="14251" width="71.28515625" style="6" customWidth="1"/>
    <col min="14252" max="14253" width="7.28515625" style="6" customWidth="1"/>
    <col min="14254" max="14254" width="12.140625" style="6" customWidth="1"/>
    <col min="14255" max="14255" width="7.28515625" style="6" customWidth="1"/>
    <col min="14256" max="14256" width="12.140625" style="6" customWidth="1"/>
    <col min="14257" max="14257" width="7.28515625" style="6" customWidth="1"/>
    <col min="14258" max="14258" width="12.140625" style="6" customWidth="1"/>
    <col min="14259" max="14259" width="14" style="6" bestFit="1" customWidth="1"/>
    <col min="14260" max="14505" width="9.140625" style="6"/>
    <col min="14506" max="14506" width="5.5703125" style="6" customWidth="1"/>
    <col min="14507" max="14507" width="71.28515625" style="6" customWidth="1"/>
    <col min="14508" max="14509" width="7.28515625" style="6" customWidth="1"/>
    <col min="14510" max="14510" width="12.140625" style="6" customWidth="1"/>
    <col min="14511" max="14511" width="7.28515625" style="6" customWidth="1"/>
    <col min="14512" max="14512" width="12.140625" style="6" customWidth="1"/>
    <col min="14513" max="14513" width="7.28515625" style="6" customWidth="1"/>
    <col min="14514" max="14514" width="12.140625" style="6" customWidth="1"/>
    <col min="14515" max="14515" width="14" style="6" bestFit="1" customWidth="1"/>
    <col min="14516" max="14761" width="9.140625" style="6"/>
    <col min="14762" max="14762" width="5.5703125" style="6" customWidth="1"/>
    <col min="14763" max="14763" width="71.28515625" style="6" customWidth="1"/>
    <col min="14764" max="14765" width="7.28515625" style="6" customWidth="1"/>
    <col min="14766" max="14766" width="12.140625" style="6" customWidth="1"/>
    <col min="14767" max="14767" width="7.28515625" style="6" customWidth="1"/>
    <col min="14768" max="14768" width="12.140625" style="6" customWidth="1"/>
    <col min="14769" max="14769" width="7.28515625" style="6" customWidth="1"/>
    <col min="14770" max="14770" width="12.140625" style="6" customWidth="1"/>
    <col min="14771" max="14771" width="14" style="6" bestFit="1" customWidth="1"/>
    <col min="14772" max="15017" width="9.140625" style="6"/>
    <col min="15018" max="15018" width="5.5703125" style="6" customWidth="1"/>
    <col min="15019" max="15019" width="71.28515625" style="6" customWidth="1"/>
    <col min="15020" max="15021" width="7.28515625" style="6" customWidth="1"/>
    <col min="15022" max="15022" width="12.140625" style="6" customWidth="1"/>
    <col min="15023" max="15023" width="7.28515625" style="6" customWidth="1"/>
    <col min="15024" max="15024" width="12.140625" style="6" customWidth="1"/>
    <col min="15025" max="15025" width="7.28515625" style="6" customWidth="1"/>
    <col min="15026" max="15026" width="12.140625" style="6" customWidth="1"/>
    <col min="15027" max="15027" width="14" style="6" bestFit="1" customWidth="1"/>
    <col min="15028" max="15273" width="9.140625" style="6"/>
    <col min="15274" max="15274" width="5.5703125" style="6" customWidth="1"/>
    <col min="15275" max="15275" width="71.28515625" style="6" customWidth="1"/>
    <col min="15276" max="15277" width="7.28515625" style="6" customWidth="1"/>
    <col min="15278" max="15278" width="12.140625" style="6" customWidth="1"/>
    <col min="15279" max="15279" width="7.28515625" style="6" customWidth="1"/>
    <col min="15280" max="15280" width="12.140625" style="6" customWidth="1"/>
    <col min="15281" max="15281" width="7.28515625" style="6" customWidth="1"/>
    <col min="15282" max="15282" width="12.140625" style="6" customWidth="1"/>
    <col min="15283" max="15283" width="14" style="6" bestFit="1" customWidth="1"/>
    <col min="15284" max="15529" width="9.140625" style="6"/>
    <col min="15530" max="15530" width="5.5703125" style="6" customWidth="1"/>
    <col min="15531" max="15531" width="71.28515625" style="6" customWidth="1"/>
    <col min="15532" max="15533" width="7.28515625" style="6" customWidth="1"/>
    <col min="15534" max="15534" width="12.140625" style="6" customWidth="1"/>
    <col min="15535" max="15535" width="7.28515625" style="6" customWidth="1"/>
    <col min="15536" max="15536" width="12.140625" style="6" customWidth="1"/>
    <col min="15537" max="15537" width="7.28515625" style="6" customWidth="1"/>
    <col min="15538" max="15538" width="12.140625" style="6" customWidth="1"/>
    <col min="15539" max="15539" width="14" style="6" bestFit="1" customWidth="1"/>
    <col min="15540" max="15785" width="9.140625" style="6"/>
    <col min="15786" max="15786" width="5.5703125" style="6" customWidth="1"/>
    <col min="15787" max="15787" width="71.28515625" style="6" customWidth="1"/>
    <col min="15788" max="15789" width="7.28515625" style="6" customWidth="1"/>
    <col min="15790" max="15790" width="12.140625" style="6" customWidth="1"/>
    <col min="15791" max="15791" width="7.28515625" style="6" customWidth="1"/>
    <col min="15792" max="15792" width="12.140625" style="6" customWidth="1"/>
    <col min="15793" max="15793" width="7.28515625" style="6" customWidth="1"/>
    <col min="15794" max="15794" width="12.140625" style="6" customWidth="1"/>
    <col min="15795" max="15795" width="14" style="6" bestFit="1" customWidth="1"/>
    <col min="15796" max="16041" width="9.140625" style="6"/>
    <col min="16042" max="16042" width="5.5703125" style="6" customWidth="1"/>
    <col min="16043" max="16043" width="71.28515625" style="6" customWidth="1"/>
    <col min="16044" max="16045" width="7.28515625" style="6" customWidth="1"/>
    <col min="16046" max="16046" width="12.140625" style="6" customWidth="1"/>
    <col min="16047" max="16047" width="7.28515625" style="6" customWidth="1"/>
    <col min="16048" max="16048" width="12.140625" style="6" customWidth="1"/>
    <col min="16049" max="16049" width="7.28515625" style="6" customWidth="1"/>
    <col min="16050" max="16050" width="12.140625" style="6" customWidth="1"/>
    <col min="16051" max="16051" width="14" style="6" bestFit="1" customWidth="1"/>
    <col min="16052" max="16384" width="9.140625" style="6"/>
  </cols>
  <sheetData>
    <row r="7" spans="1:13" s="2" customFormat="1" ht="47.25" customHeight="1">
      <c r="A7" s="171" t="s">
        <v>103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</row>
    <row r="8" spans="1:13">
      <c r="B8" s="4"/>
      <c r="C8" s="5"/>
      <c r="K8" s="175" t="s">
        <v>0</v>
      </c>
      <c r="L8" s="175"/>
      <c r="M8" s="175"/>
    </row>
    <row r="9" spans="1:13" s="5" customFormat="1" ht="20.25" customHeight="1">
      <c r="A9" s="172" t="s">
        <v>1</v>
      </c>
      <c r="B9" s="170" t="s">
        <v>2</v>
      </c>
      <c r="C9" s="170" t="s">
        <v>151</v>
      </c>
      <c r="D9" s="170" t="s">
        <v>16</v>
      </c>
      <c r="E9" s="170"/>
      <c r="F9" s="170"/>
      <c r="G9" s="170"/>
      <c r="H9" s="170"/>
      <c r="I9" s="170"/>
      <c r="J9" s="170"/>
      <c r="K9" s="170"/>
      <c r="L9" s="170"/>
      <c r="M9" s="170"/>
    </row>
    <row r="10" spans="1:13" ht="16.5" customHeight="1">
      <c r="A10" s="172"/>
      <c r="B10" s="170"/>
      <c r="C10" s="170"/>
      <c r="D10" s="173" t="s">
        <v>37</v>
      </c>
      <c r="E10" s="174"/>
      <c r="F10" s="173" t="s">
        <v>125</v>
      </c>
      <c r="G10" s="174"/>
      <c r="H10" s="173" t="s">
        <v>133</v>
      </c>
      <c r="I10" s="174"/>
      <c r="J10" s="173" t="s">
        <v>147</v>
      </c>
      <c r="K10" s="174"/>
      <c r="L10" s="170" t="s">
        <v>177</v>
      </c>
      <c r="M10" s="170"/>
    </row>
    <row r="11" spans="1:13" ht="17.25" customHeight="1">
      <c r="A11" s="172"/>
      <c r="B11" s="170"/>
      <c r="C11" s="170"/>
      <c r="D11" s="27" t="s">
        <v>3</v>
      </c>
      <c r="E11" s="28" t="s">
        <v>4</v>
      </c>
      <c r="F11" s="27" t="s">
        <v>3</v>
      </c>
      <c r="G11" s="28" t="s">
        <v>4</v>
      </c>
      <c r="H11" s="27" t="s">
        <v>3</v>
      </c>
      <c r="I11" s="28" t="s">
        <v>4</v>
      </c>
      <c r="J11" s="27" t="s">
        <v>3</v>
      </c>
      <c r="K11" s="28" t="s">
        <v>4</v>
      </c>
      <c r="L11" s="27" t="s">
        <v>3</v>
      </c>
      <c r="M11" s="28" t="s">
        <v>4</v>
      </c>
    </row>
    <row r="12" spans="1:13" s="7" customFormat="1" ht="15.75" customHeight="1">
      <c r="A12" s="29">
        <v>1</v>
      </c>
      <c r="B12" s="30">
        <v>2</v>
      </c>
      <c r="C12" s="31">
        <v>3</v>
      </c>
      <c r="D12" s="30" t="s">
        <v>12</v>
      </c>
      <c r="E12" s="31" t="s">
        <v>31</v>
      </c>
      <c r="F12" s="30" t="s">
        <v>32</v>
      </c>
      <c r="G12" s="31" t="s">
        <v>33</v>
      </c>
      <c r="H12" s="30" t="s">
        <v>27</v>
      </c>
      <c r="I12" s="31" t="s">
        <v>28</v>
      </c>
      <c r="J12" s="30" t="s">
        <v>34</v>
      </c>
      <c r="K12" s="31" t="s">
        <v>35</v>
      </c>
      <c r="L12" s="30" t="s">
        <v>30</v>
      </c>
      <c r="M12" s="31" t="s">
        <v>36</v>
      </c>
    </row>
    <row r="13" spans="1:13" s="7" customFormat="1" ht="20.100000000000001" customHeight="1">
      <c r="A13" s="32">
        <v>1</v>
      </c>
      <c r="B13" s="48" t="s">
        <v>8</v>
      </c>
      <c r="C13" s="55"/>
      <c r="D13" s="127"/>
      <c r="E13" s="33">
        <v>232.44</v>
      </c>
      <c r="F13" s="127"/>
      <c r="G13" s="33">
        <v>308.36666666666667</v>
      </c>
      <c r="H13" s="127"/>
      <c r="I13" s="33">
        <v>412.620840931136</v>
      </c>
      <c r="J13" s="127"/>
      <c r="K13" s="33">
        <v>6232.7445347708835</v>
      </c>
      <c r="L13" s="127"/>
      <c r="M13" s="33">
        <v>6232.7445347708835</v>
      </c>
    </row>
    <row r="14" spans="1:13" s="8" customFormat="1" ht="20.100000000000001" customHeight="1">
      <c r="A14" s="32">
        <v>2</v>
      </c>
      <c r="B14" s="48" t="s">
        <v>40</v>
      </c>
      <c r="C14" s="55"/>
      <c r="D14" s="127"/>
      <c r="E14" s="33">
        <f>SUM(E15:E18)</f>
        <v>557.59114108830818</v>
      </c>
      <c r="F14" s="33"/>
      <c r="G14" s="33">
        <f t="shared" ref="G14:M14" si="0">SUM(G15:G18)</f>
        <v>200.71717503034901</v>
      </c>
      <c r="H14" s="33"/>
      <c r="I14" s="33">
        <f t="shared" si="0"/>
        <v>558.55819999999994</v>
      </c>
      <c r="J14" s="33"/>
      <c r="K14" s="33">
        <f t="shared" si="0"/>
        <v>1496.6999999999998</v>
      </c>
      <c r="L14" s="33"/>
      <c r="M14" s="33">
        <f t="shared" si="0"/>
        <v>380.83499999999998</v>
      </c>
    </row>
    <row r="15" spans="1:13" s="7" customFormat="1" ht="20.100000000000001" customHeight="1">
      <c r="A15" s="34">
        <v>2.1</v>
      </c>
      <c r="B15" s="51" t="s">
        <v>38</v>
      </c>
      <c r="C15" s="56"/>
      <c r="D15" s="128"/>
      <c r="E15" s="35">
        <v>549.63</v>
      </c>
      <c r="F15" s="128"/>
      <c r="G15" s="35">
        <v>0</v>
      </c>
      <c r="H15" s="128"/>
      <c r="I15" s="35">
        <v>0</v>
      </c>
      <c r="J15" s="128"/>
      <c r="K15" s="35">
        <v>0</v>
      </c>
      <c r="L15" s="128"/>
      <c r="M15" s="35">
        <v>0</v>
      </c>
    </row>
    <row r="16" spans="1:13" s="7" customFormat="1" ht="20.100000000000001" customHeight="1">
      <c r="A16" s="34">
        <v>2.2000000000000002</v>
      </c>
      <c r="B16" s="51" t="s">
        <v>148</v>
      </c>
      <c r="C16" s="56"/>
      <c r="D16" s="128"/>
      <c r="E16" s="35">
        <v>0</v>
      </c>
      <c r="F16" s="128"/>
      <c r="G16" s="35">
        <v>114.07499999999999</v>
      </c>
      <c r="H16" s="128"/>
      <c r="I16" s="35">
        <v>114.07499999999999</v>
      </c>
      <c r="J16" s="128"/>
      <c r="K16" s="35">
        <v>875.74499999999989</v>
      </c>
      <c r="L16" s="128"/>
      <c r="M16" s="35">
        <v>266.76</v>
      </c>
    </row>
    <row r="17" spans="1:13" s="7" customFormat="1" ht="20.100000000000001" customHeight="1">
      <c r="A17" s="34">
        <v>2.2999999999999998</v>
      </c>
      <c r="B17" s="51" t="s">
        <v>149</v>
      </c>
      <c r="C17" s="56"/>
      <c r="D17" s="128"/>
      <c r="E17" s="35">
        <v>0</v>
      </c>
      <c r="F17" s="128"/>
      <c r="G17" s="35">
        <v>0</v>
      </c>
      <c r="H17" s="128"/>
      <c r="I17" s="35">
        <v>0</v>
      </c>
      <c r="J17" s="128"/>
      <c r="K17" s="35">
        <v>114.07499999999999</v>
      </c>
      <c r="L17" s="128"/>
      <c r="M17" s="35">
        <v>114.07499999999999</v>
      </c>
    </row>
    <row r="18" spans="1:13" s="7" customFormat="1" ht="20.100000000000001" customHeight="1">
      <c r="A18" s="34">
        <v>2.4</v>
      </c>
      <c r="B18" s="51" t="s">
        <v>150</v>
      </c>
      <c r="C18" s="56"/>
      <c r="D18" s="128"/>
      <c r="E18" s="35">
        <v>7.9611410883081986</v>
      </c>
      <c r="F18" s="128"/>
      <c r="G18" s="35">
        <v>86.642175030349023</v>
      </c>
      <c r="H18" s="128"/>
      <c r="I18" s="35">
        <v>444.48320000000001</v>
      </c>
      <c r="J18" s="128"/>
      <c r="K18" s="35">
        <v>506.88</v>
      </c>
      <c r="L18" s="128"/>
      <c r="M18" s="35">
        <v>0</v>
      </c>
    </row>
    <row r="19" spans="1:13" s="7" customFormat="1" ht="41.25" customHeight="1">
      <c r="A19" s="32">
        <v>3</v>
      </c>
      <c r="B19" s="48" t="s">
        <v>54</v>
      </c>
      <c r="C19" s="55"/>
      <c r="D19" s="127"/>
      <c r="E19" s="33">
        <f>E20+E32</f>
        <v>465.25768245888537</v>
      </c>
      <c r="F19" s="33"/>
      <c r="G19" s="33">
        <f t="shared" ref="G19:M19" si="1">G20+G32</f>
        <v>983.67575559105126</v>
      </c>
      <c r="H19" s="33"/>
      <c r="I19" s="33">
        <f t="shared" si="1"/>
        <v>688.9511741331105</v>
      </c>
      <c r="J19" s="33"/>
      <c r="K19" s="33">
        <f t="shared" si="1"/>
        <v>873.81540377870249</v>
      </c>
      <c r="L19" s="33"/>
      <c r="M19" s="33">
        <f t="shared" si="1"/>
        <v>633.41451173736095</v>
      </c>
    </row>
    <row r="20" spans="1:13" s="7" customFormat="1" ht="34.5" customHeight="1">
      <c r="A20" s="34">
        <v>3.1</v>
      </c>
      <c r="B20" s="51" t="s">
        <v>39</v>
      </c>
      <c r="C20" s="56"/>
      <c r="D20" s="128"/>
      <c r="E20" s="35">
        <f>SUM(E21:E31)</f>
        <v>172.04527342554243</v>
      </c>
      <c r="F20" s="35"/>
      <c r="G20" s="35">
        <f t="shared" ref="G20:M20" si="2">SUM(G21:G31)</f>
        <v>392.88069325585741</v>
      </c>
      <c r="H20" s="35"/>
      <c r="I20" s="35">
        <f t="shared" si="2"/>
        <v>324.39681042221275</v>
      </c>
      <c r="J20" s="35"/>
      <c r="K20" s="35">
        <f t="shared" si="2"/>
        <v>295.47112308887313</v>
      </c>
      <c r="L20" s="35"/>
      <c r="M20" s="35">
        <f t="shared" si="2"/>
        <v>192.4711230888731</v>
      </c>
    </row>
    <row r="21" spans="1:13" s="9" customFormat="1" ht="18" customHeight="1">
      <c r="A21" s="36" t="s">
        <v>19</v>
      </c>
      <c r="B21" s="89" t="s">
        <v>168</v>
      </c>
      <c r="C21" s="129"/>
      <c r="D21" s="38"/>
      <c r="E21" s="37">
        <v>49.977623692177701</v>
      </c>
      <c r="F21" s="38"/>
      <c r="G21" s="37">
        <v>0</v>
      </c>
      <c r="H21" s="38"/>
      <c r="I21" s="37">
        <v>0</v>
      </c>
      <c r="J21" s="38"/>
      <c r="K21" s="37">
        <v>0</v>
      </c>
      <c r="L21" s="38"/>
      <c r="M21" s="37">
        <v>0</v>
      </c>
    </row>
    <row r="22" spans="1:13" s="9" customFormat="1" ht="27">
      <c r="A22" s="36" t="s">
        <v>20</v>
      </c>
      <c r="B22" s="89" t="s">
        <v>195</v>
      </c>
      <c r="C22" s="129"/>
      <c r="D22" s="38"/>
      <c r="E22" s="37">
        <v>80.483329154642504</v>
      </c>
      <c r="F22" s="38"/>
      <c r="G22" s="37">
        <v>60</v>
      </c>
      <c r="H22" s="37"/>
      <c r="I22" s="37">
        <v>60</v>
      </c>
      <c r="J22" s="37"/>
      <c r="K22" s="37">
        <v>30</v>
      </c>
      <c r="L22" s="37"/>
      <c r="M22" s="37">
        <v>0</v>
      </c>
    </row>
    <row r="23" spans="1:13" s="9" customFormat="1" ht="27">
      <c r="A23" s="36" t="s">
        <v>21</v>
      </c>
      <c r="B23" s="89" t="s">
        <v>196</v>
      </c>
      <c r="C23" s="129"/>
      <c r="D23" s="38"/>
      <c r="E23" s="37">
        <v>41.584320578722235</v>
      </c>
      <c r="F23" s="38"/>
      <c r="G23" s="37">
        <v>103</v>
      </c>
      <c r="H23" s="37"/>
      <c r="I23" s="37">
        <v>60</v>
      </c>
      <c r="J23" s="37"/>
      <c r="K23" s="37">
        <v>60</v>
      </c>
      <c r="L23" s="37"/>
      <c r="M23" s="37">
        <v>0</v>
      </c>
    </row>
    <row r="24" spans="1:13" s="9" customFormat="1" ht="27">
      <c r="A24" s="36" t="s">
        <v>25</v>
      </c>
      <c r="B24" s="89" t="s">
        <v>298</v>
      </c>
      <c r="C24" s="129"/>
      <c r="D24" s="38"/>
      <c r="E24" s="37">
        <v>0</v>
      </c>
      <c r="F24" s="38"/>
      <c r="G24" s="37">
        <v>91.057384423973105</v>
      </c>
      <c r="H24" s="38"/>
      <c r="I24" s="37">
        <v>0</v>
      </c>
      <c r="J24" s="38"/>
      <c r="K24" s="37">
        <v>0</v>
      </c>
      <c r="L24" s="38"/>
      <c r="M24" s="37">
        <v>30</v>
      </c>
    </row>
    <row r="25" spans="1:13" s="9" customFormat="1" ht="18" customHeight="1">
      <c r="A25" s="36" t="s">
        <v>60</v>
      </c>
      <c r="B25" s="89" t="s">
        <v>126</v>
      </c>
      <c r="C25" s="129"/>
      <c r="D25" s="38"/>
      <c r="E25" s="37">
        <v>0</v>
      </c>
      <c r="F25" s="38"/>
      <c r="G25" s="37">
        <v>75.885810151145506</v>
      </c>
      <c r="H25" s="38"/>
      <c r="I25" s="37">
        <v>0</v>
      </c>
      <c r="J25" s="38"/>
      <c r="K25" s="37">
        <v>0</v>
      </c>
      <c r="L25" s="38"/>
      <c r="M25" s="37">
        <v>0</v>
      </c>
    </row>
    <row r="26" spans="1:13" s="9" customFormat="1" ht="27">
      <c r="A26" s="36" t="s">
        <v>61</v>
      </c>
      <c r="B26" s="89" t="s">
        <v>197</v>
      </c>
      <c r="C26" s="129"/>
      <c r="D26" s="38"/>
      <c r="E26" s="37">
        <v>0</v>
      </c>
      <c r="F26" s="38"/>
      <c r="G26" s="37">
        <v>0</v>
      </c>
      <c r="H26" s="37"/>
      <c r="I26" s="37">
        <v>41.584320578722235</v>
      </c>
      <c r="J26" s="38"/>
      <c r="K26" s="37">
        <v>103</v>
      </c>
      <c r="L26" s="37"/>
      <c r="M26" s="37">
        <v>60</v>
      </c>
    </row>
    <row r="27" spans="1:13" s="9" customFormat="1" ht="18" customHeight="1">
      <c r="A27" s="36" t="s">
        <v>63</v>
      </c>
      <c r="B27" s="89" t="s">
        <v>135</v>
      </c>
      <c r="C27" s="129"/>
      <c r="D27" s="38"/>
      <c r="E27" s="37">
        <v>0</v>
      </c>
      <c r="F27" s="38"/>
      <c r="G27" s="37">
        <v>0</v>
      </c>
      <c r="H27" s="38"/>
      <c r="I27" s="37">
        <v>102.4711230888731</v>
      </c>
      <c r="J27" s="38"/>
      <c r="K27" s="37">
        <v>0</v>
      </c>
      <c r="L27" s="38"/>
      <c r="M27" s="37">
        <v>0</v>
      </c>
    </row>
    <row r="28" spans="1:13" s="9" customFormat="1" ht="18" customHeight="1">
      <c r="A28" s="36" t="s">
        <v>70</v>
      </c>
      <c r="B28" s="89" t="s">
        <v>127</v>
      </c>
      <c r="C28" s="129"/>
      <c r="D28" s="38"/>
      <c r="E28" s="37">
        <v>0</v>
      </c>
      <c r="F28" s="38"/>
      <c r="G28" s="37">
        <v>0</v>
      </c>
      <c r="H28" s="38"/>
      <c r="I28" s="37">
        <v>0</v>
      </c>
      <c r="J28" s="38"/>
      <c r="K28" s="37">
        <v>102.4711230888731</v>
      </c>
      <c r="L28" s="38"/>
      <c r="M28" s="37">
        <v>0</v>
      </c>
    </row>
    <row r="29" spans="1:13" s="9" customFormat="1">
      <c r="A29" s="36" t="s">
        <v>71</v>
      </c>
      <c r="B29" s="89" t="s">
        <v>198</v>
      </c>
      <c r="C29" s="129"/>
      <c r="D29" s="38"/>
      <c r="E29" s="37">
        <v>0</v>
      </c>
      <c r="F29" s="38"/>
      <c r="G29" s="37">
        <v>0</v>
      </c>
      <c r="H29" s="38"/>
      <c r="I29" s="37">
        <v>0</v>
      </c>
      <c r="J29" s="38"/>
      <c r="K29" s="37">
        <v>0</v>
      </c>
      <c r="L29" s="37"/>
      <c r="M29" s="37">
        <v>102.4711230888731</v>
      </c>
    </row>
    <row r="30" spans="1:13" s="9" customFormat="1" ht="27">
      <c r="A30" s="36" t="s">
        <v>72</v>
      </c>
      <c r="B30" s="89" t="s">
        <v>108</v>
      </c>
      <c r="C30" s="129"/>
      <c r="D30" s="38"/>
      <c r="E30" s="37">
        <v>0</v>
      </c>
      <c r="F30" s="38"/>
      <c r="G30" s="37">
        <v>62.937498680738798</v>
      </c>
      <c r="H30" s="38"/>
      <c r="I30" s="37">
        <v>31.468749340369399</v>
      </c>
      <c r="J30" s="38"/>
      <c r="K30" s="37">
        <v>0</v>
      </c>
      <c r="L30" s="38"/>
      <c r="M30" s="37">
        <v>0</v>
      </c>
    </row>
    <row r="31" spans="1:13" s="9" customFormat="1" ht="18" customHeight="1">
      <c r="A31" s="36" t="s">
        <v>73</v>
      </c>
      <c r="B31" s="89" t="s">
        <v>68</v>
      </c>
      <c r="C31" s="129"/>
      <c r="D31" s="38"/>
      <c r="E31" s="37">
        <v>0</v>
      </c>
      <c r="F31" s="38"/>
      <c r="G31" s="37">
        <v>0</v>
      </c>
      <c r="H31" s="38"/>
      <c r="I31" s="37">
        <v>28.872617414248001</v>
      </c>
      <c r="J31" s="38"/>
      <c r="K31" s="37">
        <v>0</v>
      </c>
      <c r="L31" s="38"/>
      <c r="M31" s="37">
        <v>0</v>
      </c>
    </row>
    <row r="32" spans="1:13" s="7" customFormat="1" ht="57" customHeight="1">
      <c r="A32" s="34" t="s">
        <v>41</v>
      </c>
      <c r="B32" s="51" t="s">
        <v>42</v>
      </c>
      <c r="C32" s="56"/>
      <c r="D32" s="130"/>
      <c r="E32" s="35">
        <f>SUM(E33:E45)</f>
        <v>293.21240903334291</v>
      </c>
      <c r="F32" s="35"/>
      <c r="G32" s="35">
        <f t="shared" ref="G32:M32" si="3">SUM(G33:G45)</f>
        <v>590.79506233519385</v>
      </c>
      <c r="H32" s="35"/>
      <c r="I32" s="35">
        <f t="shared" si="3"/>
        <v>364.55436371089775</v>
      </c>
      <c r="J32" s="35"/>
      <c r="K32" s="35">
        <f t="shared" si="3"/>
        <v>578.34428068982936</v>
      </c>
      <c r="L32" s="35"/>
      <c r="M32" s="35">
        <f t="shared" si="3"/>
        <v>440.94338864848783</v>
      </c>
    </row>
    <row r="33" spans="1:14" s="7" customFormat="1" ht="27">
      <c r="A33" s="36" t="s">
        <v>19</v>
      </c>
      <c r="B33" s="89" t="s">
        <v>106</v>
      </c>
      <c r="C33" s="54" t="s">
        <v>6</v>
      </c>
      <c r="D33" s="38">
        <v>10</v>
      </c>
      <c r="E33" s="37">
        <v>264.61740124750372</v>
      </c>
      <c r="F33" s="38">
        <v>10</v>
      </c>
      <c r="G33" s="37">
        <v>277.8482713098789</v>
      </c>
      <c r="H33" s="38">
        <v>10</v>
      </c>
      <c r="I33" s="37">
        <v>291.74068487537284</v>
      </c>
      <c r="J33" s="38">
        <v>10</v>
      </c>
      <c r="K33" s="37">
        <v>306.32771911914148</v>
      </c>
      <c r="L33" s="38">
        <v>10</v>
      </c>
      <c r="M33" s="37">
        <v>321.64410507509854</v>
      </c>
      <c r="N33" s="142"/>
    </row>
    <row r="34" spans="1:14" s="7" customFormat="1" ht="40.5">
      <c r="A34" s="36" t="s">
        <v>20</v>
      </c>
      <c r="B34" s="89" t="s">
        <v>44</v>
      </c>
      <c r="C34" s="54" t="s">
        <v>6</v>
      </c>
      <c r="D34" s="38">
        <v>1</v>
      </c>
      <c r="E34" s="37">
        <v>17.641089877193298</v>
      </c>
      <c r="F34" s="38"/>
      <c r="G34" s="37">
        <v>0</v>
      </c>
      <c r="H34" s="38">
        <v>1</v>
      </c>
      <c r="I34" s="37">
        <v>18.523144371052965</v>
      </c>
      <c r="J34" s="38"/>
      <c r="K34" s="37">
        <v>0</v>
      </c>
      <c r="L34" s="38">
        <v>1</v>
      </c>
      <c r="M34" s="37">
        <v>19.449301589605614</v>
      </c>
    </row>
    <row r="35" spans="1:14" s="7" customFormat="1" ht="40.5" customHeight="1">
      <c r="A35" s="36" t="s">
        <v>21</v>
      </c>
      <c r="B35" s="89" t="s">
        <v>169</v>
      </c>
      <c r="C35" s="54" t="s">
        <v>6</v>
      </c>
      <c r="D35" s="38">
        <v>1</v>
      </c>
      <c r="E35" s="37">
        <v>10.0304942241665</v>
      </c>
      <c r="F35" s="38">
        <v>1</v>
      </c>
      <c r="G35" s="37">
        <v>10.532018935374825</v>
      </c>
      <c r="H35" s="38">
        <v>1</v>
      </c>
      <c r="I35" s="37">
        <v>11.058619882143567</v>
      </c>
      <c r="J35" s="38">
        <v>1</v>
      </c>
      <c r="K35" s="37">
        <v>11.611550876250746</v>
      </c>
      <c r="L35" s="38">
        <v>1</v>
      </c>
      <c r="M35" s="37">
        <v>12.192128420063284</v>
      </c>
    </row>
    <row r="36" spans="1:14" s="7" customFormat="1" ht="40.5" customHeight="1">
      <c r="A36" s="36" t="s">
        <v>25</v>
      </c>
      <c r="B36" s="89" t="s">
        <v>199</v>
      </c>
      <c r="C36" s="54" t="s">
        <v>6</v>
      </c>
      <c r="D36" s="38">
        <v>1</v>
      </c>
      <c r="E36" s="37">
        <v>0.92342368447939704</v>
      </c>
      <c r="F36" s="38"/>
      <c r="G36" s="37">
        <v>0</v>
      </c>
      <c r="H36" s="38"/>
      <c r="I36" s="37">
        <v>0</v>
      </c>
      <c r="J36" s="38"/>
      <c r="K36" s="37">
        <v>0</v>
      </c>
      <c r="L36" s="38"/>
      <c r="M36" s="37">
        <v>0</v>
      </c>
    </row>
    <row r="37" spans="1:14" s="7" customFormat="1" ht="27">
      <c r="A37" s="36" t="s">
        <v>60</v>
      </c>
      <c r="B37" s="89" t="s">
        <v>152</v>
      </c>
      <c r="C37" s="54" t="s">
        <v>6</v>
      </c>
      <c r="D37" s="128"/>
      <c r="E37" s="35">
        <v>0</v>
      </c>
      <c r="F37" s="128">
        <v>1</v>
      </c>
      <c r="G37" s="35">
        <v>154.68467294409572</v>
      </c>
      <c r="H37" s="128"/>
      <c r="I37" s="35">
        <v>0</v>
      </c>
      <c r="J37" s="128">
        <v>1</v>
      </c>
      <c r="K37" s="35">
        <v>162.41890659130053</v>
      </c>
      <c r="L37" s="35"/>
      <c r="M37" s="35">
        <v>0</v>
      </c>
    </row>
    <row r="38" spans="1:14" s="7" customFormat="1" ht="27">
      <c r="A38" s="36" t="s">
        <v>61</v>
      </c>
      <c r="B38" s="89" t="s">
        <v>107</v>
      </c>
      <c r="C38" s="54" t="s">
        <v>6</v>
      </c>
      <c r="D38" s="38"/>
      <c r="E38" s="37">
        <v>0</v>
      </c>
      <c r="F38" s="38">
        <v>1</v>
      </c>
      <c r="G38" s="37">
        <v>24.502202231931118</v>
      </c>
      <c r="H38" s="38"/>
      <c r="I38" s="37">
        <v>0</v>
      </c>
      <c r="J38" s="38">
        <v>1</v>
      </c>
      <c r="K38" s="37">
        <v>25.727312343527675</v>
      </c>
      <c r="L38" s="38"/>
      <c r="M38" s="37">
        <v>0</v>
      </c>
    </row>
    <row r="39" spans="1:14" s="7" customFormat="1" ht="39" customHeight="1">
      <c r="A39" s="36" t="s">
        <v>63</v>
      </c>
      <c r="B39" s="89" t="s">
        <v>134</v>
      </c>
      <c r="C39" s="54" t="s">
        <v>6</v>
      </c>
      <c r="D39" s="38"/>
      <c r="E39" s="37">
        <v>0</v>
      </c>
      <c r="F39" s="38">
        <v>1</v>
      </c>
      <c r="G39" s="37">
        <v>29.8</v>
      </c>
      <c r="H39" s="38"/>
      <c r="I39" s="37">
        <v>0</v>
      </c>
      <c r="J39" s="38">
        <v>1</v>
      </c>
      <c r="K39" s="37">
        <v>31.290000000000003</v>
      </c>
      <c r="L39" s="38"/>
      <c r="M39" s="37">
        <v>0</v>
      </c>
    </row>
    <row r="40" spans="1:14" s="7" customFormat="1" ht="33" customHeight="1">
      <c r="A40" s="36" t="s">
        <v>70</v>
      </c>
      <c r="B40" s="89" t="s">
        <v>128</v>
      </c>
      <c r="C40" s="54" t="s">
        <v>6</v>
      </c>
      <c r="D40" s="38"/>
      <c r="E40" s="37">
        <v>0</v>
      </c>
      <c r="F40" s="38">
        <v>1</v>
      </c>
      <c r="G40" s="37">
        <v>8.6478969139132698</v>
      </c>
      <c r="H40" s="38"/>
      <c r="I40" s="37">
        <v>0</v>
      </c>
      <c r="J40" s="38">
        <v>1</v>
      </c>
      <c r="K40" s="37">
        <v>9.080291759608933</v>
      </c>
      <c r="L40" s="38"/>
      <c r="M40" s="37">
        <v>0</v>
      </c>
    </row>
    <row r="41" spans="1:14" s="7" customFormat="1" ht="27.75" customHeight="1">
      <c r="A41" s="36" t="s">
        <v>71</v>
      </c>
      <c r="B41" s="89" t="s">
        <v>109</v>
      </c>
      <c r="C41" s="54" t="s">
        <v>6</v>
      </c>
      <c r="D41" s="38"/>
      <c r="E41" s="37">
        <v>0</v>
      </c>
      <c r="F41" s="38">
        <v>1</v>
      </c>
      <c r="G41" s="37">
        <v>54.41</v>
      </c>
      <c r="H41" s="38"/>
      <c r="I41" s="37">
        <v>0</v>
      </c>
      <c r="J41" s="38"/>
      <c r="K41" s="37">
        <v>0</v>
      </c>
      <c r="L41" s="38">
        <v>1</v>
      </c>
      <c r="M41" s="37">
        <v>57.130499999999998</v>
      </c>
    </row>
    <row r="42" spans="1:14" s="7" customFormat="1" ht="27.75" customHeight="1">
      <c r="A42" s="36" t="s">
        <v>72</v>
      </c>
      <c r="B42" s="89" t="s">
        <v>58</v>
      </c>
      <c r="C42" s="54" t="s">
        <v>6</v>
      </c>
      <c r="D42" s="38"/>
      <c r="E42" s="37">
        <v>0</v>
      </c>
      <c r="F42" s="38">
        <v>1</v>
      </c>
      <c r="G42" s="37">
        <v>21.04</v>
      </c>
      <c r="H42" s="38"/>
      <c r="I42" s="37">
        <v>0</v>
      </c>
      <c r="J42" s="38">
        <v>1</v>
      </c>
      <c r="K42" s="37">
        <v>22.091999999999999</v>
      </c>
      <c r="L42" s="38"/>
      <c r="M42" s="37">
        <v>0</v>
      </c>
    </row>
    <row r="43" spans="1:14" s="7" customFormat="1" ht="40.5">
      <c r="A43" s="36" t="s">
        <v>73</v>
      </c>
      <c r="B43" s="89" t="s">
        <v>59</v>
      </c>
      <c r="C43" s="54" t="s">
        <v>6</v>
      </c>
      <c r="D43" s="38"/>
      <c r="E43" s="37">
        <v>0</v>
      </c>
      <c r="F43" s="38">
        <v>1</v>
      </c>
      <c r="G43" s="37">
        <v>9.33</v>
      </c>
      <c r="H43" s="38"/>
      <c r="I43" s="37">
        <v>0</v>
      </c>
      <c r="J43" s="38">
        <v>1</v>
      </c>
      <c r="K43" s="37">
        <v>9.7965</v>
      </c>
      <c r="L43" s="38"/>
      <c r="M43" s="37">
        <v>0</v>
      </c>
    </row>
    <row r="44" spans="1:14" s="7" customFormat="1" ht="27.75" customHeight="1">
      <c r="A44" s="36" t="s">
        <v>75</v>
      </c>
      <c r="B44" s="89" t="s">
        <v>45</v>
      </c>
      <c r="C44" s="54" t="s">
        <v>6</v>
      </c>
      <c r="D44" s="38"/>
      <c r="E44" s="37">
        <v>0</v>
      </c>
      <c r="F44" s="38"/>
      <c r="G44" s="37">
        <v>0</v>
      </c>
      <c r="H44" s="38">
        <v>1</v>
      </c>
      <c r="I44" s="37">
        <v>14.158244521642322</v>
      </c>
      <c r="J44" s="38"/>
      <c r="K44" s="37">
        <v>0</v>
      </c>
      <c r="L44" s="38"/>
      <c r="M44" s="37">
        <v>0</v>
      </c>
    </row>
    <row r="45" spans="1:14" s="7" customFormat="1" ht="27.75" customHeight="1">
      <c r="A45" s="36" t="s">
        <v>76</v>
      </c>
      <c r="B45" s="89" t="s">
        <v>43</v>
      </c>
      <c r="C45" s="54" t="s">
        <v>6</v>
      </c>
      <c r="D45" s="38"/>
      <c r="E45" s="37">
        <v>0</v>
      </c>
      <c r="F45" s="38"/>
      <c r="G45" s="37">
        <v>0</v>
      </c>
      <c r="H45" s="38">
        <v>1</v>
      </c>
      <c r="I45" s="37">
        <v>29.073670060686087</v>
      </c>
      <c r="J45" s="38"/>
      <c r="K45" s="37">
        <v>0</v>
      </c>
      <c r="L45" s="38">
        <v>1</v>
      </c>
      <c r="M45" s="37">
        <v>30.527353563720393</v>
      </c>
    </row>
    <row r="46" spans="1:14" ht="20.100000000000001" customHeight="1">
      <c r="A46" s="39"/>
      <c r="B46" s="40" t="s">
        <v>10</v>
      </c>
      <c r="C46" s="41"/>
      <c r="D46" s="42"/>
      <c r="E46" s="121">
        <f>E19+E14+E13</f>
        <v>1255.2888235471935</v>
      </c>
      <c r="F46" s="121"/>
      <c r="G46" s="121">
        <f t="shared" ref="G46:M46" si="4">G19+G14+G13</f>
        <v>1492.7595972880667</v>
      </c>
      <c r="H46" s="121"/>
      <c r="I46" s="121">
        <f t="shared" si="4"/>
        <v>1660.1302150642464</v>
      </c>
      <c r="J46" s="121"/>
      <c r="K46" s="121">
        <f t="shared" si="4"/>
        <v>8603.2599385495851</v>
      </c>
      <c r="L46" s="121"/>
      <c r="M46" s="121">
        <f t="shared" si="4"/>
        <v>7246.9940465082445</v>
      </c>
    </row>
    <row r="47" spans="1:14">
      <c r="E47" s="44"/>
      <c r="F47" s="44"/>
      <c r="G47" s="44"/>
      <c r="H47" s="44"/>
      <c r="I47" s="44"/>
      <c r="J47" s="44"/>
      <c r="K47" s="44"/>
      <c r="L47" s="44"/>
      <c r="M47" s="44"/>
    </row>
  </sheetData>
  <mergeCells count="11">
    <mergeCell ref="D9:M9"/>
    <mergeCell ref="A7:M7"/>
    <mergeCell ref="A9:A11"/>
    <mergeCell ref="B9:B11"/>
    <mergeCell ref="C9:C11"/>
    <mergeCell ref="F10:G10"/>
    <mergeCell ref="H10:I10"/>
    <mergeCell ref="J10:K10"/>
    <mergeCell ref="L10:M10"/>
    <mergeCell ref="D10:E10"/>
    <mergeCell ref="K8:M8"/>
  </mergeCells>
  <printOptions horizontalCentered="1"/>
  <pageMargins left="0" right="0" top="0.35" bottom="0.35" header="0.3" footer="0.3"/>
  <pageSetup paperSize="9" scale="89" fitToHeight="0" orientation="landscape" errors="blank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04"/>
  <sheetViews>
    <sheetView view="pageBreakPreview" topLeftCell="A88" zoomScaleNormal="110" zoomScaleSheetLayoutView="100" workbookViewId="0">
      <selection activeCell="O13" sqref="O13"/>
    </sheetView>
  </sheetViews>
  <sheetFormatPr defaultRowHeight="16.5"/>
  <cols>
    <col min="1" max="1" width="5.140625" style="98" customWidth="1"/>
    <col min="2" max="2" width="59.140625" style="96" customWidth="1"/>
    <col min="3" max="3" width="6.7109375" style="96" customWidth="1"/>
    <col min="4" max="4" width="7.85546875" style="94" customWidth="1"/>
    <col min="5" max="5" width="13" style="94" customWidth="1"/>
    <col min="6" max="6" width="9.42578125" style="94" customWidth="1"/>
    <col min="7" max="7" width="11" style="94" bestFit="1" customWidth="1"/>
    <col min="8" max="8" width="9.42578125" style="94" customWidth="1"/>
    <col min="9" max="9" width="11.42578125" style="94" customWidth="1"/>
    <col min="10" max="10" width="9.7109375" style="94" customWidth="1"/>
    <col min="11" max="11" width="12.42578125" style="94" customWidth="1"/>
    <col min="12" max="12" width="9.42578125" style="94" customWidth="1"/>
    <col min="13" max="13" width="11.42578125" style="94" bestFit="1" customWidth="1"/>
    <col min="14" max="119" width="9.140625" style="96"/>
    <col min="120" max="120" width="6" style="96" customWidth="1"/>
    <col min="121" max="121" width="65.42578125" style="96" customWidth="1"/>
    <col min="122" max="122" width="7.85546875" style="96" customWidth="1"/>
    <col min="123" max="123" width="7" style="96" customWidth="1"/>
    <col min="124" max="124" width="12.5703125" style="96" customWidth="1"/>
    <col min="125" max="125" width="7.28515625" style="96" customWidth="1"/>
    <col min="126" max="126" width="11.85546875" style="96" customWidth="1"/>
    <col min="127" max="127" width="7.5703125" style="96" customWidth="1"/>
    <col min="128" max="128" width="12.140625" style="96" customWidth="1"/>
    <col min="129" max="129" width="13" style="96" bestFit="1" customWidth="1"/>
    <col min="130" max="375" width="9.140625" style="96"/>
    <col min="376" max="376" width="6" style="96" customWidth="1"/>
    <col min="377" max="377" width="65.42578125" style="96" customWidth="1"/>
    <col min="378" max="378" width="7.85546875" style="96" customWidth="1"/>
    <col min="379" max="379" width="7" style="96" customWidth="1"/>
    <col min="380" max="380" width="12.5703125" style="96" customWidth="1"/>
    <col min="381" max="381" width="7.28515625" style="96" customWidth="1"/>
    <col min="382" max="382" width="11.85546875" style="96" customWidth="1"/>
    <col min="383" max="383" width="7.5703125" style="96" customWidth="1"/>
    <col min="384" max="384" width="12.140625" style="96" customWidth="1"/>
    <col min="385" max="385" width="13" style="96" bestFit="1" customWidth="1"/>
    <col min="386" max="631" width="9.140625" style="96"/>
    <col min="632" max="632" width="6" style="96" customWidth="1"/>
    <col min="633" max="633" width="65.42578125" style="96" customWidth="1"/>
    <col min="634" max="634" width="7.85546875" style="96" customWidth="1"/>
    <col min="635" max="635" width="7" style="96" customWidth="1"/>
    <col min="636" max="636" width="12.5703125" style="96" customWidth="1"/>
    <col min="637" max="637" width="7.28515625" style="96" customWidth="1"/>
    <col min="638" max="638" width="11.85546875" style="96" customWidth="1"/>
    <col min="639" max="639" width="7.5703125" style="96" customWidth="1"/>
    <col min="640" max="640" width="12.140625" style="96" customWidth="1"/>
    <col min="641" max="641" width="13" style="96" bestFit="1" customWidth="1"/>
    <col min="642" max="887" width="9.140625" style="96"/>
    <col min="888" max="888" width="6" style="96" customWidth="1"/>
    <col min="889" max="889" width="65.42578125" style="96" customWidth="1"/>
    <col min="890" max="890" width="7.85546875" style="96" customWidth="1"/>
    <col min="891" max="891" width="7" style="96" customWidth="1"/>
    <col min="892" max="892" width="12.5703125" style="96" customWidth="1"/>
    <col min="893" max="893" width="7.28515625" style="96" customWidth="1"/>
    <col min="894" max="894" width="11.85546875" style="96" customWidth="1"/>
    <col min="895" max="895" width="7.5703125" style="96" customWidth="1"/>
    <col min="896" max="896" width="12.140625" style="96" customWidth="1"/>
    <col min="897" max="897" width="13" style="96" bestFit="1" customWidth="1"/>
    <col min="898" max="1143" width="9.140625" style="96"/>
    <col min="1144" max="1144" width="6" style="96" customWidth="1"/>
    <col min="1145" max="1145" width="65.42578125" style="96" customWidth="1"/>
    <col min="1146" max="1146" width="7.85546875" style="96" customWidth="1"/>
    <col min="1147" max="1147" width="7" style="96" customWidth="1"/>
    <col min="1148" max="1148" width="12.5703125" style="96" customWidth="1"/>
    <col min="1149" max="1149" width="7.28515625" style="96" customWidth="1"/>
    <col min="1150" max="1150" width="11.85546875" style="96" customWidth="1"/>
    <col min="1151" max="1151" width="7.5703125" style="96" customWidth="1"/>
    <col min="1152" max="1152" width="12.140625" style="96" customWidth="1"/>
    <col min="1153" max="1153" width="13" style="96" bestFit="1" customWidth="1"/>
    <col min="1154" max="1399" width="9.140625" style="96"/>
    <col min="1400" max="1400" width="6" style="96" customWidth="1"/>
    <col min="1401" max="1401" width="65.42578125" style="96" customWidth="1"/>
    <col min="1402" max="1402" width="7.85546875" style="96" customWidth="1"/>
    <col min="1403" max="1403" width="7" style="96" customWidth="1"/>
    <col min="1404" max="1404" width="12.5703125" style="96" customWidth="1"/>
    <col min="1405" max="1405" width="7.28515625" style="96" customWidth="1"/>
    <col min="1406" max="1406" width="11.85546875" style="96" customWidth="1"/>
    <col min="1407" max="1407" width="7.5703125" style="96" customWidth="1"/>
    <col min="1408" max="1408" width="12.140625" style="96" customWidth="1"/>
    <col min="1409" max="1409" width="13" style="96" bestFit="1" customWidth="1"/>
    <col min="1410" max="1655" width="9.140625" style="96"/>
    <col min="1656" max="1656" width="6" style="96" customWidth="1"/>
    <col min="1657" max="1657" width="65.42578125" style="96" customWidth="1"/>
    <col min="1658" max="1658" width="7.85546875" style="96" customWidth="1"/>
    <col min="1659" max="1659" width="7" style="96" customWidth="1"/>
    <col min="1660" max="1660" width="12.5703125" style="96" customWidth="1"/>
    <col min="1661" max="1661" width="7.28515625" style="96" customWidth="1"/>
    <col min="1662" max="1662" width="11.85546875" style="96" customWidth="1"/>
    <col min="1663" max="1663" width="7.5703125" style="96" customWidth="1"/>
    <col min="1664" max="1664" width="12.140625" style="96" customWidth="1"/>
    <col min="1665" max="1665" width="13" style="96" bestFit="1" customWidth="1"/>
    <col min="1666" max="1911" width="9.140625" style="96"/>
    <col min="1912" max="1912" width="6" style="96" customWidth="1"/>
    <col min="1913" max="1913" width="65.42578125" style="96" customWidth="1"/>
    <col min="1914" max="1914" width="7.85546875" style="96" customWidth="1"/>
    <col min="1915" max="1915" width="7" style="96" customWidth="1"/>
    <col min="1916" max="1916" width="12.5703125" style="96" customWidth="1"/>
    <col min="1917" max="1917" width="7.28515625" style="96" customWidth="1"/>
    <col min="1918" max="1918" width="11.85546875" style="96" customWidth="1"/>
    <col min="1919" max="1919" width="7.5703125" style="96" customWidth="1"/>
    <col min="1920" max="1920" width="12.140625" style="96" customWidth="1"/>
    <col min="1921" max="1921" width="13" style="96" bestFit="1" customWidth="1"/>
    <col min="1922" max="2167" width="9.140625" style="96"/>
    <col min="2168" max="2168" width="6" style="96" customWidth="1"/>
    <col min="2169" max="2169" width="65.42578125" style="96" customWidth="1"/>
    <col min="2170" max="2170" width="7.85546875" style="96" customWidth="1"/>
    <col min="2171" max="2171" width="7" style="96" customWidth="1"/>
    <col min="2172" max="2172" width="12.5703125" style="96" customWidth="1"/>
    <col min="2173" max="2173" width="7.28515625" style="96" customWidth="1"/>
    <col min="2174" max="2174" width="11.85546875" style="96" customWidth="1"/>
    <col min="2175" max="2175" width="7.5703125" style="96" customWidth="1"/>
    <col min="2176" max="2176" width="12.140625" style="96" customWidth="1"/>
    <col min="2177" max="2177" width="13" style="96" bestFit="1" customWidth="1"/>
    <col min="2178" max="2423" width="9.140625" style="96"/>
    <col min="2424" max="2424" width="6" style="96" customWidth="1"/>
    <col min="2425" max="2425" width="65.42578125" style="96" customWidth="1"/>
    <col min="2426" max="2426" width="7.85546875" style="96" customWidth="1"/>
    <col min="2427" max="2427" width="7" style="96" customWidth="1"/>
    <col min="2428" max="2428" width="12.5703125" style="96" customWidth="1"/>
    <col min="2429" max="2429" width="7.28515625" style="96" customWidth="1"/>
    <col min="2430" max="2430" width="11.85546875" style="96" customWidth="1"/>
    <col min="2431" max="2431" width="7.5703125" style="96" customWidth="1"/>
    <col min="2432" max="2432" width="12.140625" style="96" customWidth="1"/>
    <col min="2433" max="2433" width="13" style="96" bestFit="1" customWidth="1"/>
    <col min="2434" max="2679" width="9.140625" style="96"/>
    <col min="2680" max="2680" width="6" style="96" customWidth="1"/>
    <col min="2681" max="2681" width="65.42578125" style="96" customWidth="1"/>
    <col min="2682" max="2682" width="7.85546875" style="96" customWidth="1"/>
    <col min="2683" max="2683" width="7" style="96" customWidth="1"/>
    <col min="2684" max="2684" width="12.5703125" style="96" customWidth="1"/>
    <col min="2685" max="2685" width="7.28515625" style="96" customWidth="1"/>
    <col min="2686" max="2686" width="11.85546875" style="96" customWidth="1"/>
    <col min="2687" max="2687" width="7.5703125" style="96" customWidth="1"/>
    <col min="2688" max="2688" width="12.140625" style="96" customWidth="1"/>
    <col min="2689" max="2689" width="13" style="96" bestFit="1" customWidth="1"/>
    <col min="2690" max="2935" width="9.140625" style="96"/>
    <col min="2936" max="2936" width="6" style="96" customWidth="1"/>
    <col min="2937" max="2937" width="65.42578125" style="96" customWidth="1"/>
    <col min="2938" max="2938" width="7.85546875" style="96" customWidth="1"/>
    <col min="2939" max="2939" width="7" style="96" customWidth="1"/>
    <col min="2940" max="2940" width="12.5703125" style="96" customWidth="1"/>
    <col min="2941" max="2941" width="7.28515625" style="96" customWidth="1"/>
    <col min="2942" max="2942" width="11.85546875" style="96" customWidth="1"/>
    <col min="2943" max="2943" width="7.5703125" style="96" customWidth="1"/>
    <col min="2944" max="2944" width="12.140625" style="96" customWidth="1"/>
    <col min="2945" max="2945" width="13" style="96" bestFit="1" customWidth="1"/>
    <col min="2946" max="3191" width="9.140625" style="96"/>
    <col min="3192" max="3192" width="6" style="96" customWidth="1"/>
    <col min="3193" max="3193" width="65.42578125" style="96" customWidth="1"/>
    <col min="3194" max="3194" width="7.85546875" style="96" customWidth="1"/>
    <col min="3195" max="3195" width="7" style="96" customWidth="1"/>
    <col min="3196" max="3196" width="12.5703125" style="96" customWidth="1"/>
    <col min="3197" max="3197" width="7.28515625" style="96" customWidth="1"/>
    <col min="3198" max="3198" width="11.85546875" style="96" customWidth="1"/>
    <col min="3199" max="3199" width="7.5703125" style="96" customWidth="1"/>
    <col min="3200" max="3200" width="12.140625" style="96" customWidth="1"/>
    <col min="3201" max="3201" width="13" style="96" bestFit="1" customWidth="1"/>
    <col min="3202" max="3447" width="9.140625" style="96"/>
    <col min="3448" max="3448" width="6" style="96" customWidth="1"/>
    <col min="3449" max="3449" width="65.42578125" style="96" customWidth="1"/>
    <col min="3450" max="3450" width="7.85546875" style="96" customWidth="1"/>
    <col min="3451" max="3451" width="7" style="96" customWidth="1"/>
    <col min="3452" max="3452" width="12.5703125" style="96" customWidth="1"/>
    <col min="3453" max="3453" width="7.28515625" style="96" customWidth="1"/>
    <col min="3454" max="3454" width="11.85546875" style="96" customWidth="1"/>
    <col min="3455" max="3455" width="7.5703125" style="96" customWidth="1"/>
    <col min="3456" max="3456" width="12.140625" style="96" customWidth="1"/>
    <col min="3457" max="3457" width="13" style="96" bestFit="1" customWidth="1"/>
    <col min="3458" max="3703" width="9.140625" style="96"/>
    <col min="3704" max="3704" width="6" style="96" customWidth="1"/>
    <col min="3705" max="3705" width="65.42578125" style="96" customWidth="1"/>
    <col min="3706" max="3706" width="7.85546875" style="96" customWidth="1"/>
    <col min="3707" max="3707" width="7" style="96" customWidth="1"/>
    <col min="3708" max="3708" width="12.5703125" style="96" customWidth="1"/>
    <col min="3709" max="3709" width="7.28515625" style="96" customWidth="1"/>
    <col min="3710" max="3710" width="11.85546875" style="96" customWidth="1"/>
    <col min="3711" max="3711" width="7.5703125" style="96" customWidth="1"/>
    <col min="3712" max="3712" width="12.140625" style="96" customWidth="1"/>
    <col min="3713" max="3713" width="13" style="96" bestFit="1" customWidth="1"/>
    <col min="3714" max="3959" width="9.140625" style="96"/>
    <col min="3960" max="3960" width="6" style="96" customWidth="1"/>
    <col min="3961" max="3961" width="65.42578125" style="96" customWidth="1"/>
    <col min="3962" max="3962" width="7.85546875" style="96" customWidth="1"/>
    <col min="3963" max="3963" width="7" style="96" customWidth="1"/>
    <col min="3964" max="3964" width="12.5703125" style="96" customWidth="1"/>
    <col min="3965" max="3965" width="7.28515625" style="96" customWidth="1"/>
    <col min="3966" max="3966" width="11.85546875" style="96" customWidth="1"/>
    <col min="3967" max="3967" width="7.5703125" style="96" customWidth="1"/>
    <col min="3968" max="3968" width="12.140625" style="96" customWidth="1"/>
    <col min="3969" max="3969" width="13" style="96" bestFit="1" customWidth="1"/>
    <col min="3970" max="4215" width="9.140625" style="96"/>
    <col min="4216" max="4216" width="6" style="96" customWidth="1"/>
    <col min="4217" max="4217" width="65.42578125" style="96" customWidth="1"/>
    <col min="4218" max="4218" width="7.85546875" style="96" customWidth="1"/>
    <col min="4219" max="4219" width="7" style="96" customWidth="1"/>
    <col min="4220" max="4220" width="12.5703125" style="96" customWidth="1"/>
    <col min="4221" max="4221" width="7.28515625" style="96" customWidth="1"/>
    <col min="4222" max="4222" width="11.85546875" style="96" customWidth="1"/>
    <col min="4223" max="4223" width="7.5703125" style="96" customWidth="1"/>
    <col min="4224" max="4224" width="12.140625" style="96" customWidth="1"/>
    <col min="4225" max="4225" width="13" style="96" bestFit="1" customWidth="1"/>
    <col min="4226" max="4471" width="9.140625" style="96"/>
    <col min="4472" max="4472" width="6" style="96" customWidth="1"/>
    <col min="4473" max="4473" width="65.42578125" style="96" customWidth="1"/>
    <col min="4474" max="4474" width="7.85546875" style="96" customWidth="1"/>
    <col min="4475" max="4475" width="7" style="96" customWidth="1"/>
    <col min="4476" max="4476" width="12.5703125" style="96" customWidth="1"/>
    <col min="4477" max="4477" width="7.28515625" style="96" customWidth="1"/>
    <col min="4478" max="4478" width="11.85546875" style="96" customWidth="1"/>
    <col min="4479" max="4479" width="7.5703125" style="96" customWidth="1"/>
    <col min="4480" max="4480" width="12.140625" style="96" customWidth="1"/>
    <col min="4481" max="4481" width="13" style="96" bestFit="1" customWidth="1"/>
    <col min="4482" max="4727" width="9.140625" style="96"/>
    <col min="4728" max="4728" width="6" style="96" customWidth="1"/>
    <col min="4729" max="4729" width="65.42578125" style="96" customWidth="1"/>
    <col min="4730" max="4730" width="7.85546875" style="96" customWidth="1"/>
    <col min="4731" max="4731" width="7" style="96" customWidth="1"/>
    <col min="4732" max="4732" width="12.5703125" style="96" customWidth="1"/>
    <col min="4733" max="4733" width="7.28515625" style="96" customWidth="1"/>
    <col min="4734" max="4734" width="11.85546875" style="96" customWidth="1"/>
    <col min="4735" max="4735" width="7.5703125" style="96" customWidth="1"/>
    <col min="4736" max="4736" width="12.140625" style="96" customWidth="1"/>
    <col min="4737" max="4737" width="13" style="96" bestFit="1" customWidth="1"/>
    <col min="4738" max="4983" width="9.140625" style="96"/>
    <col min="4984" max="4984" width="6" style="96" customWidth="1"/>
    <col min="4985" max="4985" width="65.42578125" style="96" customWidth="1"/>
    <col min="4986" max="4986" width="7.85546875" style="96" customWidth="1"/>
    <col min="4987" max="4987" width="7" style="96" customWidth="1"/>
    <col min="4988" max="4988" width="12.5703125" style="96" customWidth="1"/>
    <col min="4989" max="4989" width="7.28515625" style="96" customWidth="1"/>
    <col min="4990" max="4990" width="11.85546875" style="96" customWidth="1"/>
    <col min="4991" max="4991" width="7.5703125" style="96" customWidth="1"/>
    <col min="4992" max="4992" width="12.140625" style="96" customWidth="1"/>
    <col min="4993" max="4993" width="13" style="96" bestFit="1" customWidth="1"/>
    <col min="4994" max="5239" width="9.140625" style="96"/>
    <col min="5240" max="5240" width="6" style="96" customWidth="1"/>
    <col min="5241" max="5241" width="65.42578125" style="96" customWidth="1"/>
    <col min="5242" max="5242" width="7.85546875" style="96" customWidth="1"/>
    <col min="5243" max="5243" width="7" style="96" customWidth="1"/>
    <col min="5244" max="5244" width="12.5703125" style="96" customWidth="1"/>
    <col min="5245" max="5245" width="7.28515625" style="96" customWidth="1"/>
    <col min="5246" max="5246" width="11.85546875" style="96" customWidth="1"/>
    <col min="5247" max="5247" width="7.5703125" style="96" customWidth="1"/>
    <col min="5248" max="5248" width="12.140625" style="96" customWidth="1"/>
    <col min="5249" max="5249" width="13" style="96" bestFit="1" customWidth="1"/>
    <col min="5250" max="5495" width="9.140625" style="96"/>
    <col min="5496" max="5496" width="6" style="96" customWidth="1"/>
    <col min="5497" max="5497" width="65.42578125" style="96" customWidth="1"/>
    <col min="5498" max="5498" width="7.85546875" style="96" customWidth="1"/>
    <col min="5499" max="5499" width="7" style="96" customWidth="1"/>
    <col min="5500" max="5500" width="12.5703125" style="96" customWidth="1"/>
    <col min="5501" max="5501" width="7.28515625" style="96" customWidth="1"/>
    <col min="5502" max="5502" width="11.85546875" style="96" customWidth="1"/>
    <col min="5503" max="5503" width="7.5703125" style="96" customWidth="1"/>
    <col min="5504" max="5504" width="12.140625" style="96" customWidth="1"/>
    <col min="5505" max="5505" width="13" style="96" bestFit="1" customWidth="1"/>
    <col min="5506" max="5751" width="9.140625" style="96"/>
    <col min="5752" max="5752" width="6" style="96" customWidth="1"/>
    <col min="5753" max="5753" width="65.42578125" style="96" customWidth="1"/>
    <col min="5754" max="5754" width="7.85546875" style="96" customWidth="1"/>
    <col min="5755" max="5755" width="7" style="96" customWidth="1"/>
    <col min="5756" max="5756" width="12.5703125" style="96" customWidth="1"/>
    <col min="5757" max="5757" width="7.28515625" style="96" customWidth="1"/>
    <col min="5758" max="5758" width="11.85546875" style="96" customWidth="1"/>
    <col min="5759" max="5759" width="7.5703125" style="96" customWidth="1"/>
    <col min="5760" max="5760" width="12.140625" style="96" customWidth="1"/>
    <col min="5761" max="5761" width="13" style="96" bestFit="1" customWidth="1"/>
    <col min="5762" max="6007" width="9.140625" style="96"/>
    <col min="6008" max="6008" width="6" style="96" customWidth="1"/>
    <col min="6009" max="6009" width="65.42578125" style="96" customWidth="1"/>
    <col min="6010" max="6010" width="7.85546875" style="96" customWidth="1"/>
    <col min="6011" max="6011" width="7" style="96" customWidth="1"/>
    <col min="6012" max="6012" width="12.5703125" style="96" customWidth="1"/>
    <col min="6013" max="6013" width="7.28515625" style="96" customWidth="1"/>
    <col min="6014" max="6014" width="11.85546875" style="96" customWidth="1"/>
    <col min="6015" max="6015" width="7.5703125" style="96" customWidth="1"/>
    <col min="6016" max="6016" width="12.140625" style="96" customWidth="1"/>
    <col min="6017" max="6017" width="13" style="96" bestFit="1" customWidth="1"/>
    <col min="6018" max="6263" width="9.140625" style="96"/>
    <col min="6264" max="6264" width="6" style="96" customWidth="1"/>
    <col min="6265" max="6265" width="65.42578125" style="96" customWidth="1"/>
    <col min="6266" max="6266" width="7.85546875" style="96" customWidth="1"/>
    <col min="6267" max="6267" width="7" style="96" customWidth="1"/>
    <col min="6268" max="6268" width="12.5703125" style="96" customWidth="1"/>
    <col min="6269" max="6269" width="7.28515625" style="96" customWidth="1"/>
    <col min="6270" max="6270" width="11.85546875" style="96" customWidth="1"/>
    <col min="6271" max="6271" width="7.5703125" style="96" customWidth="1"/>
    <col min="6272" max="6272" width="12.140625" style="96" customWidth="1"/>
    <col min="6273" max="6273" width="13" style="96" bestFit="1" customWidth="1"/>
    <col min="6274" max="6519" width="9.140625" style="96"/>
    <col min="6520" max="6520" width="6" style="96" customWidth="1"/>
    <col min="6521" max="6521" width="65.42578125" style="96" customWidth="1"/>
    <col min="6522" max="6522" width="7.85546875" style="96" customWidth="1"/>
    <col min="6523" max="6523" width="7" style="96" customWidth="1"/>
    <col min="6524" max="6524" width="12.5703125" style="96" customWidth="1"/>
    <col min="6525" max="6525" width="7.28515625" style="96" customWidth="1"/>
    <col min="6526" max="6526" width="11.85546875" style="96" customWidth="1"/>
    <col min="6527" max="6527" width="7.5703125" style="96" customWidth="1"/>
    <col min="6528" max="6528" width="12.140625" style="96" customWidth="1"/>
    <col min="6529" max="6529" width="13" style="96" bestFit="1" customWidth="1"/>
    <col min="6530" max="6775" width="9.140625" style="96"/>
    <col min="6776" max="6776" width="6" style="96" customWidth="1"/>
    <col min="6777" max="6777" width="65.42578125" style="96" customWidth="1"/>
    <col min="6778" max="6778" width="7.85546875" style="96" customWidth="1"/>
    <col min="6779" max="6779" width="7" style="96" customWidth="1"/>
    <col min="6780" max="6780" width="12.5703125" style="96" customWidth="1"/>
    <col min="6781" max="6781" width="7.28515625" style="96" customWidth="1"/>
    <col min="6782" max="6782" width="11.85546875" style="96" customWidth="1"/>
    <col min="6783" max="6783" width="7.5703125" style="96" customWidth="1"/>
    <col min="6784" max="6784" width="12.140625" style="96" customWidth="1"/>
    <col min="6785" max="6785" width="13" style="96" bestFit="1" customWidth="1"/>
    <col min="6786" max="7031" width="9.140625" style="96"/>
    <col min="7032" max="7032" width="6" style="96" customWidth="1"/>
    <col min="7033" max="7033" width="65.42578125" style="96" customWidth="1"/>
    <col min="7034" max="7034" width="7.85546875" style="96" customWidth="1"/>
    <col min="7035" max="7035" width="7" style="96" customWidth="1"/>
    <col min="7036" max="7036" width="12.5703125" style="96" customWidth="1"/>
    <col min="7037" max="7037" width="7.28515625" style="96" customWidth="1"/>
    <col min="7038" max="7038" width="11.85546875" style="96" customWidth="1"/>
    <col min="7039" max="7039" width="7.5703125" style="96" customWidth="1"/>
    <col min="7040" max="7040" width="12.140625" style="96" customWidth="1"/>
    <col min="7041" max="7041" width="13" style="96" bestFit="1" customWidth="1"/>
    <col min="7042" max="7287" width="9.140625" style="96"/>
    <col min="7288" max="7288" width="6" style="96" customWidth="1"/>
    <col min="7289" max="7289" width="65.42578125" style="96" customWidth="1"/>
    <col min="7290" max="7290" width="7.85546875" style="96" customWidth="1"/>
    <col min="7291" max="7291" width="7" style="96" customWidth="1"/>
    <col min="7292" max="7292" width="12.5703125" style="96" customWidth="1"/>
    <col min="7293" max="7293" width="7.28515625" style="96" customWidth="1"/>
    <col min="7294" max="7294" width="11.85546875" style="96" customWidth="1"/>
    <col min="7295" max="7295" width="7.5703125" style="96" customWidth="1"/>
    <col min="7296" max="7296" width="12.140625" style="96" customWidth="1"/>
    <col min="7297" max="7297" width="13" style="96" bestFit="1" customWidth="1"/>
    <col min="7298" max="7543" width="9.140625" style="96"/>
    <col min="7544" max="7544" width="6" style="96" customWidth="1"/>
    <col min="7545" max="7545" width="65.42578125" style="96" customWidth="1"/>
    <col min="7546" max="7546" width="7.85546875" style="96" customWidth="1"/>
    <col min="7547" max="7547" width="7" style="96" customWidth="1"/>
    <col min="7548" max="7548" width="12.5703125" style="96" customWidth="1"/>
    <col min="7549" max="7549" width="7.28515625" style="96" customWidth="1"/>
    <col min="7550" max="7550" width="11.85546875" style="96" customWidth="1"/>
    <col min="7551" max="7551" width="7.5703125" style="96" customWidth="1"/>
    <col min="7552" max="7552" width="12.140625" style="96" customWidth="1"/>
    <col min="7553" max="7553" width="13" style="96" bestFit="1" customWidth="1"/>
    <col min="7554" max="7799" width="9.140625" style="96"/>
    <col min="7800" max="7800" width="6" style="96" customWidth="1"/>
    <col min="7801" max="7801" width="65.42578125" style="96" customWidth="1"/>
    <col min="7802" max="7802" width="7.85546875" style="96" customWidth="1"/>
    <col min="7803" max="7803" width="7" style="96" customWidth="1"/>
    <col min="7804" max="7804" width="12.5703125" style="96" customWidth="1"/>
    <col min="7805" max="7805" width="7.28515625" style="96" customWidth="1"/>
    <col min="7806" max="7806" width="11.85546875" style="96" customWidth="1"/>
    <col min="7807" max="7807" width="7.5703125" style="96" customWidth="1"/>
    <col min="7808" max="7808" width="12.140625" style="96" customWidth="1"/>
    <col min="7809" max="7809" width="13" style="96" bestFit="1" customWidth="1"/>
    <col min="7810" max="8055" width="9.140625" style="96"/>
    <col min="8056" max="8056" width="6" style="96" customWidth="1"/>
    <col min="8057" max="8057" width="65.42578125" style="96" customWidth="1"/>
    <col min="8058" max="8058" width="7.85546875" style="96" customWidth="1"/>
    <col min="8059" max="8059" width="7" style="96" customWidth="1"/>
    <col min="8060" max="8060" width="12.5703125" style="96" customWidth="1"/>
    <col min="8061" max="8061" width="7.28515625" style="96" customWidth="1"/>
    <col min="8062" max="8062" width="11.85546875" style="96" customWidth="1"/>
    <col min="8063" max="8063" width="7.5703125" style="96" customWidth="1"/>
    <col min="8064" max="8064" width="12.140625" style="96" customWidth="1"/>
    <col min="8065" max="8065" width="13" style="96" bestFit="1" customWidth="1"/>
    <col min="8066" max="8311" width="9.140625" style="96"/>
    <col min="8312" max="8312" width="6" style="96" customWidth="1"/>
    <col min="8313" max="8313" width="65.42578125" style="96" customWidth="1"/>
    <col min="8314" max="8314" width="7.85546875" style="96" customWidth="1"/>
    <col min="8315" max="8315" width="7" style="96" customWidth="1"/>
    <col min="8316" max="8316" width="12.5703125" style="96" customWidth="1"/>
    <col min="8317" max="8317" width="7.28515625" style="96" customWidth="1"/>
    <col min="8318" max="8318" width="11.85546875" style="96" customWidth="1"/>
    <col min="8319" max="8319" width="7.5703125" style="96" customWidth="1"/>
    <col min="8320" max="8320" width="12.140625" style="96" customWidth="1"/>
    <col min="8321" max="8321" width="13" style="96" bestFit="1" customWidth="1"/>
    <col min="8322" max="8567" width="9.140625" style="96"/>
    <col min="8568" max="8568" width="6" style="96" customWidth="1"/>
    <col min="8569" max="8569" width="65.42578125" style="96" customWidth="1"/>
    <col min="8570" max="8570" width="7.85546875" style="96" customWidth="1"/>
    <col min="8571" max="8571" width="7" style="96" customWidth="1"/>
    <col min="8572" max="8572" width="12.5703125" style="96" customWidth="1"/>
    <col min="8573" max="8573" width="7.28515625" style="96" customWidth="1"/>
    <col min="8574" max="8574" width="11.85546875" style="96" customWidth="1"/>
    <col min="8575" max="8575" width="7.5703125" style="96" customWidth="1"/>
    <col min="8576" max="8576" width="12.140625" style="96" customWidth="1"/>
    <col min="8577" max="8577" width="13" style="96" bestFit="1" customWidth="1"/>
    <col min="8578" max="8823" width="9.140625" style="96"/>
    <col min="8824" max="8824" width="6" style="96" customWidth="1"/>
    <col min="8825" max="8825" width="65.42578125" style="96" customWidth="1"/>
    <col min="8826" max="8826" width="7.85546875" style="96" customWidth="1"/>
    <col min="8827" max="8827" width="7" style="96" customWidth="1"/>
    <col min="8828" max="8828" width="12.5703125" style="96" customWidth="1"/>
    <col min="8829" max="8829" width="7.28515625" style="96" customWidth="1"/>
    <col min="8830" max="8830" width="11.85546875" style="96" customWidth="1"/>
    <col min="8831" max="8831" width="7.5703125" style="96" customWidth="1"/>
    <col min="8832" max="8832" width="12.140625" style="96" customWidth="1"/>
    <col min="8833" max="8833" width="13" style="96" bestFit="1" customWidth="1"/>
    <col min="8834" max="9079" width="9.140625" style="96"/>
    <col min="9080" max="9080" width="6" style="96" customWidth="1"/>
    <col min="9081" max="9081" width="65.42578125" style="96" customWidth="1"/>
    <col min="9082" max="9082" width="7.85546875" style="96" customWidth="1"/>
    <col min="9083" max="9083" width="7" style="96" customWidth="1"/>
    <col min="9084" max="9084" width="12.5703125" style="96" customWidth="1"/>
    <col min="9085" max="9085" width="7.28515625" style="96" customWidth="1"/>
    <col min="9086" max="9086" width="11.85546875" style="96" customWidth="1"/>
    <col min="9087" max="9087" width="7.5703125" style="96" customWidth="1"/>
    <col min="9088" max="9088" width="12.140625" style="96" customWidth="1"/>
    <col min="9089" max="9089" width="13" style="96" bestFit="1" customWidth="1"/>
    <col min="9090" max="9335" width="9.140625" style="96"/>
    <col min="9336" max="9336" width="6" style="96" customWidth="1"/>
    <col min="9337" max="9337" width="65.42578125" style="96" customWidth="1"/>
    <col min="9338" max="9338" width="7.85546875" style="96" customWidth="1"/>
    <col min="9339" max="9339" width="7" style="96" customWidth="1"/>
    <col min="9340" max="9340" width="12.5703125" style="96" customWidth="1"/>
    <col min="9341" max="9341" width="7.28515625" style="96" customWidth="1"/>
    <col min="9342" max="9342" width="11.85546875" style="96" customWidth="1"/>
    <col min="9343" max="9343" width="7.5703125" style="96" customWidth="1"/>
    <col min="9344" max="9344" width="12.140625" style="96" customWidth="1"/>
    <col min="9345" max="9345" width="13" style="96" bestFit="1" customWidth="1"/>
    <col min="9346" max="9591" width="9.140625" style="96"/>
    <col min="9592" max="9592" width="6" style="96" customWidth="1"/>
    <col min="9593" max="9593" width="65.42578125" style="96" customWidth="1"/>
    <col min="9594" max="9594" width="7.85546875" style="96" customWidth="1"/>
    <col min="9595" max="9595" width="7" style="96" customWidth="1"/>
    <col min="9596" max="9596" width="12.5703125" style="96" customWidth="1"/>
    <col min="9597" max="9597" width="7.28515625" style="96" customWidth="1"/>
    <col min="9598" max="9598" width="11.85546875" style="96" customWidth="1"/>
    <col min="9599" max="9599" width="7.5703125" style="96" customWidth="1"/>
    <col min="9600" max="9600" width="12.140625" style="96" customWidth="1"/>
    <col min="9601" max="9601" width="13" style="96" bestFit="1" customWidth="1"/>
    <col min="9602" max="9847" width="9.140625" style="96"/>
    <col min="9848" max="9848" width="6" style="96" customWidth="1"/>
    <col min="9849" max="9849" width="65.42578125" style="96" customWidth="1"/>
    <col min="9850" max="9850" width="7.85546875" style="96" customWidth="1"/>
    <col min="9851" max="9851" width="7" style="96" customWidth="1"/>
    <col min="9852" max="9852" width="12.5703125" style="96" customWidth="1"/>
    <col min="9853" max="9853" width="7.28515625" style="96" customWidth="1"/>
    <col min="9854" max="9854" width="11.85546875" style="96" customWidth="1"/>
    <col min="9855" max="9855" width="7.5703125" style="96" customWidth="1"/>
    <col min="9856" max="9856" width="12.140625" style="96" customWidth="1"/>
    <col min="9857" max="9857" width="13" style="96" bestFit="1" customWidth="1"/>
    <col min="9858" max="10103" width="9.140625" style="96"/>
    <col min="10104" max="10104" width="6" style="96" customWidth="1"/>
    <col min="10105" max="10105" width="65.42578125" style="96" customWidth="1"/>
    <col min="10106" max="10106" width="7.85546875" style="96" customWidth="1"/>
    <col min="10107" max="10107" width="7" style="96" customWidth="1"/>
    <col min="10108" max="10108" width="12.5703125" style="96" customWidth="1"/>
    <col min="10109" max="10109" width="7.28515625" style="96" customWidth="1"/>
    <col min="10110" max="10110" width="11.85546875" style="96" customWidth="1"/>
    <col min="10111" max="10111" width="7.5703125" style="96" customWidth="1"/>
    <col min="10112" max="10112" width="12.140625" style="96" customWidth="1"/>
    <col min="10113" max="10113" width="13" style="96" bestFit="1" customWidth="1"/>
    <col min="10114" max="10359" width="9.140625" style="96"/>
    <col min="10360" max="10360" width="6" style="96" customWidth="1"/>
    <col min="10361" max="10361" width="65.42578125" style="96" customWidth="1"/>
    <col min="10362" max="10362" width="7.85546875" style="96" customWidth="1"/>
    <col min="10363" max="10363" width="7" style="96" customWidth="1"/>
    <col min="10364" max="10364" width="12.5703125" style="96" customWidth="1"/>
    <col min="10365" max="10365" width="7.28515625" style="96" customWidth="1"/>
    <col min="10366" max="10366" width="11.85546875" style="96" customWidth="1"/>
    <col min="10367" max="10367" width="7.5703125" style="96" customWidth="1"/>
    <col min="10368" max="10368" width="12.140625" style="96" customWidth="1"/>
    <col min="10369" max="10369" width="13" style="96" bestFit="1" customWidth="1"/>
    <col min="10370" max="10615" width="9.140625" style="96"/>
    <col min="10616" max="10616" width="6" style="96" customWidth="1"/>
    <col min="10617" max="10617" width="65.42578125" style="96" customWidth="1"/>
    <col min="10618" max="10618" width="7.85546875" style="96" customWidth="1"/>
    <col min="10619" max="10619" width="7" style="96" customWidth="1"/>
    <col min="10620" max="10620" width="12.5703125" style="96" customWidth="1"/>
    <col min="10621" max="10621" width="7.28515625" style="96" customWidth="1"/>
    <col min="10622" max="10622" width="11.85546875" style="96" customWidth="1"/>
    <col min="10623" max="10623" width="7.5703125" style="96" customWidth="1"/>
    <col min="10624" max="10624" width="12.140625" style="96" customWidth="1"/>
    <col min="10625" max="10625" width="13" style="96" bestFit="1" customWidth="1"/>
    <col min="10626" max="10871" width="9.140625" style="96"/>
    <col min="10872" max="10872" width="6" style="96" customWidth="1"/>
    <col min="10873" max="10873" width="65.42578125" style="96" customWidth="1"/>
    <col min="10874" max="10874" width="7.85546875" style="96" customWidth="1"/>
    <col min="10875" max="10875" width="7" style="96" customWidth="1"/>
    <col min="10876" max="10876" width="12.5703125" style="96" customWidth="1"/>
    <col min="10877" max="10877" width="7.28515625" style="96" customWidth="1"/>
    <col min="10878" max="10878" width="11.85546875" style="96" customWidth="1"/>
    <col min="10879" max="10879" width="7.5703125" style="96" customWidth="1"/>
    <col min="10880" max="10880" width="12.140625" style="96" customWidth="1"/>
    <col min="10881" max="10881" width="13" style="96" bestFit="1" customWidth="1"/>
    <col min="10882" max="11127" width="9.140625" style="96"/>
    <col min="11128" max="11128" width="6" style="96" customWidth="1"/>
    <col min="11129" max="11129" width="65.42578125" style="96" customWidth="1"/>
    <col min="11130" max="11130" width="7.85546875" style="96" customWidth="1"/>
    <col min="11131" max="11131" width="7" style="96" customWidth="1"/>
    <col min="11132" max="11132" width="12.5703125" style="96" customWidth="1"/>
    <col min="11133" max="11133" width="7.28515625" style="96" customWidth="1"/>
    <col min="11134" max="11134" width="11.85546875" style="96" customWidth="1"/>
    <col min="11135" max="11135" width="7.5703125" style="96" customWidth="1"/>
    <col min="11136" max="11136" width="12.140625" style="96" customWidth="1"/>
    <col min="11137" max="11137" width="13" style="96" bestFit="1" customWidth="1"/>
    <col min="11138" max="11383" width="9.140625" style="96"/>
    <col min="11384" max="11384" width="6" style="96" customWidth="1"/>
    <col min="11385" max="11385" width="65.42578125" style="96" customWidth="1"/>
    <col min="11386" max="11386" width="7.85546875" style="96" customWidth="1"/>
    <col min="11387" max="11387" width="7" style="96" customWidth="1"/>
    <col min="11388" max="11388" width="12.5703125" style="96" customWidth="1"/>
    <col min="11389" max="11389" width="7.28515625" style="96" customWidth="1"/>
    <col min="11390" max="11390" width="11.85546875" style="96" customWidth="1"/>
    <col min="11391" max="11391" width="7.5703125" style="96" customWidth="1"/>
    <col min="11392" max="11392" width="12.140625" style="96" customWidth="1"/>
    <col min="11393" max="11393" width="13" style="96" bestFit="1" customWidth="1"/>
    <col min="11394" max="11639" width="9.140625" style="96"/>
    <col min="11640" max="11640" width="6" style="96" customWidth="1"/>
    <col min="11641" max="11641" width="65.42578125" style="96" customWidth="1"/>
    <col min="11642" max="11642" width="7.85546875" style="96" customWidth="1"/>
    <col min="11643" max="11643" width="7" style="96" customWidth="1"/>
    <col min="11644" max="11644" width="12.5703125" style="96" customWidth="1"/>
    <col min="11645" max="11645" width="7.28515625" style="96" customWidth="1"/>
    <col min="11646" max="11646" width="11.85546875" style="96" customWidth="1"/>
    <col min="11647" max="11647" width="7.5703125" style="96" customWidth="1"/>
    <col min="11648" max="11648" width="12.140625" style="96" customWidth="1"/>
    <col min="11649" max="11649" width="13" style="96" bestFit="1" customWidth="1"/>
    <col min="11650" max="11895" width="9.140625" style="96"/>
    <col min="11896" max="11896" width="6" style="96" customWidth="1"/>
    <col min="11897" max="11897" width="65.42578125" style="96" customWidth="1"/>
    <col min="11898" max="11898" width="7.85546875" style="96" customWidth="1"/>
    <col min="11899" max="11899" width="7" style="96" customWidth="1"/>
    <col min="11900" max="11900" width="12.5703125" style="96" customWidth="1"/>
    <col min="11901" max="11901" width="7.28515625" style="96" customWidth="1"/>
    <col min="11902" max="11902" width="11.85546875" style="96" customWidth="1"/>
    <col min="11903" max="11903" width="7.5703125" style="96" customWidth="1"/>
    <col min="11904" max="11904" width="12.140625" style="96" customWidth="1"/>
    <col min="11905" max="11905" width="13" style="96" bestFit="1" customWidth="1"/>
    <col min="11906" max="12151" width="9.140625" style="96"/>
    <col min="12152" max="12152" width="6" style="96" customWidth="1"/>
    <col min="12153" max="12153" width="65.42578125" style="96" customWidth="1"/>
    <col min="12154" max="12154" width="7.85546875" style="96" customWidth="1"/>
    <col min="12155" max="12155" width="7" style="96" customWidth="1"/>
    <col min="12156" max="12156" width="12.5703125" style="96" customWidth="1"/>
    <col min="12157" max="12157" width="7.28515625" style="96" customWidth="1"/>
    <col min="12158" max="12158" width="11.85546875" style="96" customWidth="1"/>
    <col min="12159" max="12159" width="7.5703125" style="96" customWidth="1"/>
    <col min="12160" max="12160" width="12.140625" style="96" customWidth="1"/>
    <col min="12161" max="12161" width="13" style="96" bestFit="1" customWidth="1"/>
    <col min="12162" max="12407" width="9.140625" style="96"/>
    <col min="12408" max="12408" width="6" style="96" customWidth="1"/>
    <col min="12409" max="12409" width="65.42578125" style="96" customWidth="1"/>
    <col min="12410" max="12410" width="7.85546875" style="96" customWidth="1"/>
    <col min="12411" max="12411" width="7" style="96" customWidth="1"/>
    <col min="12412" max="12412" width="12.5703125" style="96" customWidth="1"/>
    <col min="12413" max="12413" width="7.28515625" style="96" customWidth="1"/>
    <col min="12414" max="12414" width="11.85546875" style="96" customWidth="1"/>
    <col min="12415" max="12415" width="7.5703125" style="96" customWidth="1"/>
    <col min="12416" max="12416" width="12.140625" style="96" customWidth="1"/>
    <col min="12417" max="12417" width="13" style="96" bestFit="1" customWidth="1"/>
    <col min="12418" max="12663" width="9.140625" style="96"/>
    <col min="12664" max="12664" width="6" style="96" customWidth="1"/>
    <col min="12665" max="12665" width="65.42578125" style="96" customWidth="1"/>
    <col min="12666" max="12666" width="7.85546875" style="96" customWidth="1"/>
    <col min="12667" max="12667" width="7" style="96" customWidth="1"/>
    <col min="12668" max="12668" width="12.5703125" style="96" customWidth="1"/>
    <col min="12669" max="12669" width="7.28515625" style="96" customWidth="1"/>
    <col min="12670" max="12670" width="11.85546875" style="96" customWidth="1"/>
    <col min="12671" max="12671" width="7.5703125" style="96" customWidth="1"/>
    <col min="12672" max="12672" width="12.140625" style="96" customWidth="1"/>
    <col min="12673" max="12673" width="13" style="96" bestFit="1" customWidth="1"/>
    <col min="12674" max="12919" width="9.140625" style="96"/>
    <col min="12920" max="12920" width="6" style="96" customWidth="1"/>
    <col min="12921" max="12921" width="65.42578125" style="96" customWidth="1"/>
    <col min="12922" max="12922" width="7.85546875" style="96" customWidth="1"/>
    <col min="12923" max="12923" width="7" style="96" customWidth="1"/>
    <col min="12924" max="12924" width="12.5703125" style="96" customWidth="1"/>
    <col min="12925" max="12925" width="7.28515625" style="96" customWidth="1"/>
    <col min="12926" max="12926" width="11.85546875" style="96" customWidth="1"/>
    <col min="12927" max="12927" width="7.5703125" style="96" customWidth="1"/>
    <col min="12928" max="12928" width="12.140625" style="96" customWidth="1"/>
    <col min="12929" max="12929" width="13" style="96" bestFit="1" customWidth="1"/>
    <col min="12930" max="13175" width="9.140625" style="96"/>
    <col min="13176" max="13176" width="6" style="96" customWidth="1"/>
    <col min="13177" max="13177" width="65.42578125" style="96" customWidth="1"/>
    <col min="13178" max="13178" width="7.85546875" style="96" customWidth="1"/>
    <col min="13179" max="13179" width="7" style="96" customWidth="1"/>
    <col min="13180" max="13180" width="12.5703125" style="96" customWidth="1"/>
    <col min="13181" max="13181" width="7.28515625" style="96" customWidth="1"/>
    <col min="13182" max="13182" width="11.85546875" style="96" customWidth="1"/>
    <col min="13183" max="13183" width="7.5703125" style="96" customWidth="1"/>
    <col min="13184" max="13184" width="12.140625" style="96" customWidth="1"/>
    <col min="13185" max="13185" width="13" style="96" bestFit="1" customWidth="1"/>
    <col min="13186" max="13431" width="9.140625" style="96"/>
    <col min="13432" max="13432" width="6" style="96" customWidth="1"/>
    <col min="13433" max="13433" width="65.42578125" style="96" customWidth="1"/>
    <col min="13434" max="13434" width="7.85546875" style="96" customWidth="1"/>
    <col min="13435" max="13435" width="7" style="96" customWidth="1"/>
    <col min="13436" max="13436" width="12.5703125" style="96" customWidth="1"/>
    <col min="13437" max="13437" width="7.28515625" style="96" customWidth="1"/>
    <col min="13438" max="13438" width="11.85546875" style="96" customWidth="1"/>
    <col min="13439" max="13439" width="7.5703125" style="96" customWidth="1"/>
    <col min="13440" max="13440" width="12.140625" style="96" customWidth="1"/>
    <col min="13441" max="13441" width="13" style="96" bestFit="1" customWidth="1"/>
    <col min="13442" max="13687" width="9.140625" style="96"/>
    <col min="13688" max="13688" width="6" style="96" customWidth="1"/>
    <col min="13689" max="13689" width="65.42578125" style="96" customWidth="1"/>
    <col min="13690" max="13690" width="7.85546875" style="96" customWidth="1"/>
    <col min="13691" max="13691" width="7" style="96" customWidth="1"/>
    <col min="13692" max="13692" width="12.5703125" style="96" customWidth="1"/>
    <col min="13693" max="13693" width="7.28515625" style="96" customWidth="1"/>
    <col min="13694" max="13694" width="11.85546875" style="96" customWidth="1"/>
    <col min="13695" max="13695" width="7.5703125" style="96" customWidth="1"/>
    <col min="13696" max="13696" width="12.140625" style="96" customWidth="1"/>
    <col min="13697" max="13697" width="13" style="96" bestFit="1" customWidth="1"/>
    <col min="13698" max="13943" width="9.140625" style="96"/>
    <col min="13944" max="13944" width="6" style="96" customWidth="1"/>
    <col min="13945" max="13945" width="65.42578125" style="96" customWidth="1"/>
    <col min="13946" max="13946" width="7.85546875" style="96" customWidth="1"/>
    <col min="13947" max="13947" width="7" style="96" customWidth="1"/>
    <col min="13948" max="13948" width="12.5703125" style="96" customWidth="1"/>
    <col min="13949" max="13949" width="7.28515625" style="96" customWidth="1"/>
    <col min="13950" max="13950" width="11.85546875" style="96" customWidth="1"/>
    <col min="13951" max="13951" width="7.5703125" style="96" customWidth="1"/>
    <col min="13952" max="13952" width="12.140625" style="96" customWidth="1"/>
    <col min="13953" max="13953" width="13" style="96" bestFit="1" customWidth="1"/>
    <col min="13954" max="14199" width="9.140625" style="96"/>
    <col min="14200" max="14200" width="6" style="96" customWidth="1"/>
    <col min="14201" max="14201" width="65.42578125" style="96" customWidth="1"/>
    <col min="14202" max="14202" width="7.85546875" style="96" customWidth="1"/>
    <col min="14203" max="14203" width="7" style="96" customWidth="1"/>
    <col min="14204" max="14204" width="12.5703125" style="96" customWidth="1"/>
    <col min="14205" max="14205" width="7.28515625" style="96" customWidth="1"/>
    <col min="14206" max="14206" width="11.85546875" style="96" customWidth="1"/>
    <col min="14207" max="14207" width="7.5703125" style="96" customWidth="1"/>
    <col min="14208" max="14208" width="12.140625" style="96" customWidth="1"/>
    <col min="14209" max="14209" width="13" style="96" bestFit="1" customWidth="1"/>
    <col min="14210" max="14455" width="9.140625" style="96"/>
    <col min="14456" max="14456" width="6" style="96" customWidth="1"/>
    <col min="14457" max="14457" width="65.42578125" style="96" customWidth="1"/>
    <col min="14458" max="14458" width="7.85546875" style="96" customWidth="1"/>
    <col min="14459" max="14459" width="7" style="96" customWidth="1"/>
    <col min="14460" max="14460" width="12.5703125" style="96" customWidth="1"/>
    <col min="14461" max="14461" width="7.28515625" style="96" customWidth="1"/>
    <col min="14462" max="14462" width="11.85546875" style="96" customWidth="1"/>
    <col min="14463" max="14463" width="7.5703125" style="96" customWidth="1"/>
    <col min="14464" max="14464" width="12.140625" style="96" customWidth="1"/>
    <col min="14465" max="14465" width="13" style="96" bestFit="1" customWidth="1"/>
    <col min="14466" max="14711" width="9.140625" style="96"/>
    <col min="14712" max="14712" width="6" style="96" customWidth="1"/>
    <col min="14713" max="14713" width="65.42578125" style="96" customWidth="1"/>
    <col min="14714" max="14714" width="7.85546875" style="96" customWidth="1"/>
    <col min="14715" max="14715" width="7" style="96" customWidth="1"/>
    <col min="14716" max="14716" width="12.5703125" style="96" customWidth="1"/>
    <col min="14717" max="14717" width="7.28515625" style="96" customWidth="1"/>
    <col min="14718" max="14718" width="11.85546875" style="96" customWidth="1"/>
    <col min="14719" max="14719" width="7.5703125" style="96" customWidth="1"/>
    <col min="14720" max="14720" width="12.140625" style="96" customWidth="1"/>
    <col min="14721" max="14721" width="13" style="96" bestFit="1" customWidth="1"/>
    <col min="14722" max="14967" width="9.140625" style="96"/>
    <col min="14968" max="14968" width="6" style="96" customWidth="1"/>
    <col min="14969" max="14969" width="65.42578125" style="96" customWidth="1"/>
    <col min="14970" max="14970" width="7.85546875" style="96" customWidth="1"/>
    <col min="14971" max="14971" width="7" style="96" customWidth="1"/>
    <col min="14972" max="14972" width="12.5703125" style="96" customWidth="1"/>
    <col min="14973" max="14973" width="7.28515625" style="96" customWidth="1"/>
    <col min="14974" max="14974" width="11.85546875" style="96" customWidth="1"/>
    <col min="14975" max="14975" width="7.5703125" style="96" customWidth="1"/>
    <col min="14976" max="14976" width="12.140625" style="96" customWidth="1"/>
    <col min="14977" max="14977" width="13" style="96" bestFit="1" customWidth="1"/>
    <col min="14978" max="15223" width="9.140625" style="96"/>
    <col min="15224" max="15224" width="6" style="96" customWidth="1"/>
    <col min="15225" max="15225" width="65.42578125" style="96" customWidth="1"/>
    <col min="15226" max="15226" width="7.85546875" style="96" customWidth="1"/>
    <col min="15227" max="15227" width="7" style="96" customWidth="1"/>
    <col min="15228" max="15228" width="12.5703125" style="96" customWidth="1"/>
    <col min="15229" max="15229" width="7.28515625" style="96" customWidth="1"/>
    <col min="15230" max="15230" width="11.85546875" style="96" customWidth="1"/>
    <col min="15231" max="15231" width="7.5703125" style="96" customWidth="1"/>
    <col min="15232" max="15232" width="12.140625" style="96" customWidth="1"/>
    <col min="15233" max="15233" width="13" style="96" bestFit="1" customWidth="1"/>
    <col min="15234" max="15479" width="9.140625" style="96"/>
    <col min="15480" max="15480" width="6" style="96" customWidth="1"/>
    <col min="15481" max="15481" width="65.42578125" style="96" customWidth="1"/>
    <col min="15482" max="15482" width="7.85546875" style="96" customWidth="1"/>
    <col min="15483" max="15483" width="7" style="96" customWidth="1"/>
    <col min="15484" max="15484" width="12.5703125" style="96" customWidth="1"/>
    <col min="15485" max="15485" width="7.28515625" style="96" customWidth="1"/>
    <col min="15486" max="15486" width="11.85546875" style="96" customWidth="1"/>
    <col min="15487" max="15487" width="7.5703125" style="96" customWidth="1"/>
    <col min="15488" max="15488" width="12.140625" style="96" customWidth="1"/>
    <col min="15489" max="15489" width="13" style="96" bestFit="1" customWidth="1"/>
    <col min="15490" max="15735" width="9.140625" style="96"/>
    <col min="15736" max="15736" width="6" style="96" customWidth="1"/>
    <col min="15737" max="15737" width="65.42578125" style="96" customWidth="1"/>
    <col min="15738" max="15738" width="7.85546875" style="96" customWidth="1"/>
    <col min="15739" max="15739" width="7" style="96" customWidth="1"/>
    <col min="15740" max="15740" width="12.5703125" style="96" customWidth="1"/>
    <col min="15741" max="15741" width="7.28515625" style="96" customWidth="1"/>
    <col min="15742" max="15742" width="11.85546875" style="96" customWidth="1"/>
    <col min="15743" max="15743" width="7.5703125" style="96" customWidth="1"/>
    <col min="15744" max="15744" width="12.140625" style="96" customWidth="1"/>
    <col min="15745" max="15745" width="13" style="96" bestFit="1" customWidth="1"/>
    <col min="15746" max="15991" width="9.140625" style="96"/>
    <col min="15992" max="15992" width="6" style="96" customWidth="1"/>
    <col min="15993" max="15993" width="65.42578125" style="96" customWidth="1"/>
    <col min="15994" max="15994" width="7.85546875" style="96" customWidth="1"/>
    <col min="15995" max="15995" width="7" style="96" customWidth="1"/>
    <col min="15996" max="15996" width="12.5703125" style="96" customWidth="1"/>
    <col min="15997" max="15997" width="7.28515625" style="96" customWidth="1"/>
    <col min="15998" max="15998" width="11.85546875" style="96" customWidth="1"/>
    <col min="15999" max="15999" width="7.5703125" style="96" customWidth="1"/>
    <col min="16000" max="16000" width="12.140625" style="96" customWidth="1"/>
    <col min="16001" max="16001" width="13" style="96" bestFit="1" customWidth="1"/>
    <col min="16002" max="16384" width="9.140625" style="96"/>
  </cols>
  <sheetData>
    <row r="6" spans="1:13" s="91" customFormat="1" ht="28.5" customHeight="1">
      <c r="A6" s="171" t="s">
        <v>104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</row>
    <row r="7" spans="1:13" ht="14.25" customHeight="1">
      <c r="A7" s="92"/>
      <c r="B7" s="93"/>
      <c r="C7" s="93"/>
      <c r="F7" s="95"/>
      <c r="K7" s="179" t="s">
        <v>0</v>
      </c>
      <c r="L7" s="179"/>
      <c r="M7" s="179"/>
    </row>
    <row r="8" spans="1:13" ht="21.75" customHeight="1">
      <c r="A8" s="181" t="s">
        <v>1</v>
      </c>
      <c r="B8" s="180" t="s">
        <v>2</v>
      </c>
      <c r="C8" s="170" t="s">
        <v>151</v>
      </c>
      <c r="D8" s="176" t="s">
        <v>16</v>
      </c>
      <c r="E8" s="177"/>
      <c r="F8" s="177"/>
      <c r="G8" s="177"/>
      <c r="H8" s="177"/>
      <c r="I8" s="177"/>
      <c r="J8" s="177"/>
      <c r="K8" s="177"/>
      <c r="L8" s="177"/>
      <c r="M8" s="178"/>
    </row>
    <row r="9" spans="1:13" ht="23.25" customHeight="1">
      <c r="A9" s="181"/>
      <c r="B9" s="180"/>
      <c r="C9" s="170"/>
      <c r="D9" s="176" t="s">
        <v>37</v>
      </c>
      <c r="E9" s="178"/>
      <c r="F9" s="176" t="s">
        <v>125</v>
      </c>
      <c r="G9" s="178"/>
      <c r="H9" s="176" t="s">
        <v>133</v>
      </c>
      <c r="I9" s="178"/>
      <c r="J9" s="176" t="s">
        <v>147</v>
      </c>
      <c r="K9" s="178"/>
      <c r="L9" s="180" t="s">
        <v>177</v>
      </c>
      <c r="M9" s="180"/>
    </row>
    <row r="10" spans="1:13" ht="15.75" customHeight="1">
      <c r="A10" s="181"/>
      <c r="B10" s="180"/>
      <c r="C10" s="170"/>
      <c r="D10" s="45" t="s">
        <v>3</v>
      </c>
      <c r="E10" s="46" t="s">
        <v>4</v>
      </c>
      <c r="F10" s="45" t="s">
        <v>3</v>
      </c>
      <c r="G10" s="46" t="s">
        <v>4</v>
      </c>
      <c r="H10" s="45" t="s">
        <v>3</v>
      </c>
      <c r="I10" s="46" t="s">
        <v>4</v>
      </c>
      <c r="J10" s="45" t="s">
        <v>3</v>
      </c>
      <c r="K10" s="46" t="s">
        <v>4</v>
      </c>
      <c r="L10" s="45" t="s">
        <v>3</v>
      </c>
      <c r="M10" s="46" t="s">
        <v>4</v>
      </c>
    </row>
    <row r="11" spans="1:13" s="97" customFormat="1" ht="15" customHeight="1">
      <c r="A11" s="29">
        <v>1</v>
      </c>
      <c r="B11" s="29">
        <v>2</v>
      </c>
      <c r="C11" s="29">
        <v>3</v>
      </c>
      <c r="D11" s="29" t="s">
        <v>12</v>
      </c>
      <c r="E11" s="29" t="s">
        <v>31</v>
      </c>
      <c r="F11" s="29" t="s">
        <v>32</v>
      </c>
      <c r="G11" s="29" t="s">
        <v>33</v>
      </c>
      <c r="H11" s="29" t="s">
        <v>27</v>
      </c>
      <c r="I11" s="29" t="s">
        <v>28</v>
      </c>
      <c r="J11" s="29" t="s">
        <v>34</v>
      </c>
      <c r="K11" s="29" t="s">
        <v>35</v>
      </c>
      <c r="L11" s="29" t="s">
        <v>30</v>
      </c>
      <c r="M11" s="29" t="s">
        <v>36</v>
      </c>
    </row>
    <row r="12" spans="1:13" ht="33">
      <c r="A12" s="47">
        <v>1</v>
      </c>
      <c r="B12" s="48" t="s">
        <v>289</v>
      </c>
      <c r="C12" s="131"/>
      <c r="D12" s="132"/>
      <c r="E12" s="133">
        <f>E13+E14+E17+E18+E21+E26+E29+E30+E31+E32+E33+E34+E37+E38+E42+E45+E46+E47+E48+E49+E50+E51+E52+E53+E54+E55+E56</f>
        <v>11190.607645232958</v>
      </c>
      <c r="F12" s="133"/>
      <c r="G12" s="133">
        <f t="shared" ref="G12" si="0">G13+G14+G17+G18+G21+G26+G29+G30+G31+G32+G33+G34+G37+G38+G42+G45+G46+G47+G48+G49+G50+G51+G52+G53+G54+G55+G56</f>
        <v>9185.0789830000012</v>
      </c>
      <c r="H12" s="133"/>
      <c r="I12" s="133">
        <f t="shared" ref="I12" si="1">I13+I14+I17+I18+I21+I26+I29+I30+I31+I32+I33+I34+I37+I38+I42+I45+I46+I47+I48+I49+I50+I51+I52+I53+I54+I55+I56</f>
        <v>9213.83660943</v>
      </c>
      <c r="J12" s="133"/>
      <c r="K12" s="133">
        <f t="shared" ref="K12" si="2">K13+K14+K17+K18+K21+K26+K29+K30+K31+K32+K33+K34+K37+K38+K42+K45+K46+K47+K48+K49+K50+K51+K52+K53+K54+K55+K56</f>
        <v>13182.934844027273</v>
      </c>
      <c r="L12" s="133"/>
      <c r="M12" s="133">
        <f t="shared" ref="M12" si="3">M13+M14+M17+M18+M21+M26+M29+M30+M31+M32+M33+M34+M37+M38+M42+M45+M46+M47+M48+M49+M50+M51+M52+M53+M54+M55+M56</f>
        <v>4861.2518514545463</v>
      </c>
    </row>
    <row r="13" spans="1:13" ht="40.5">
      <c r="A13" s="52">
        <v>1.1000000000000001</v>
      </c>
      <c r="B13" s="100" t="s">
        <v>204</v>
      </c>
      <c r="C13" s="99" t="s">
        <v>7</v>
      </c>
      <c r="D13" s="90">
        <v>22.377000000000002</v>
      </c>
      <c r="E13" s="62">
        <v>6887.3821035375495</v>
      </c>
      <c r="F13" s="64"/>
      <c r="G13" s="62">
        <v>0</v>
      </c>
      <c r="H13" s="64"/>
      <c r="I13" s="62">
        <v>0</v>
      </c>
      <c r="J13" s="64"/>
      <c r="K13" s="62">
        <v>0</v>
      </c>
      <c r="L13" s="64"/>
      <c r="M13" s="62">
        <v>0</v>
      </c>
    </row>
    <row r="14" spans="1:13" ht="27">
      <c r="A14" s="52">
        <v>1.2</v>
      </c>
      <c r="B14" s="100" t="s">
        <v>186</v>
      </c>
      <c r="C14" s="99"/>
      <c r="D14" s="90"/>
      <c r="E14" s="62">
        <f>E15+E16</f>
        <v>154.70405400000001</v>
      </c>
      <c r="F14" s="62"/>
      <c r="G14" s="62">
        <f t="shared" ref="G14:M14" si="4">G15+G16</f>
        <v>1070</v>
      </c>
      <c r="H14" s="62"/>
      <c r="I14" s="62">
        <f t="shared" si="4"/>
        <v>0</v>
      </c>
      <c r="J14" s="62"/>
      <c r="K14" s="62">
        <f t="shared" si="4"/>
        <v>0</v>
      </c>
      <c r="L14" s="62"/>
      <c r="M14" s="62">
        <f t="shared" si="4"/>
        <v>0</v>
      </c>
    </row>
    <row r="15" spans="1:13" ht="27">
      <c r="A15" s="134" t="s">
        <v>19</v>
      </c>
      <c r="B15" s="124" t="s">
        <v>201</v>
      </c>
      <c r="C15" s="135" t="s">
        <v>200</v>
      </c>
      <c r="D15" s="101">
        <v>2</v>
      </c>
      <c r="E15" s="63">
        <v>154.70405400000001</v>
      </c>
      <c r="F15" s="65"/>
      <c r="G15" s="63">
        <v>0</v>
      </c>
      <c r="H15" s="65"/>
      <c r="I15" s="63">
        <v>0</v>
      </c>
      <c r="J15" s="65"/>
      <c r="K15" s="63">
        <v>0</v>
      </c>
      <c r="L15" s="65"/>
      <c r="M15" s="63">
        <v>0</v>
      </c>
    </row>
    <row r="16" spans="1:13" ht="27">
      <c r="A16" s="134" t="s">
        <v>20</v>
      </c>
      <c r="B16" s="124" t="s">
        <v>203</v>
      </c>
      <c r="C16" s="99" t="s">
        <v>7</v>
      </c>
      <c r="D16" s="90"/>
      <c r="E16" s="63">
        <v>0</v>
      </c>
      <c r="F16" s="126">
        <v>6.3650000000000002</v>
      </c>
      <c r="G16" s="63">
        <v>1070</v>
      </c>
      <c r="H16" s="65"/>
      <c r="I16" s="63">
        <v>0</v>
      </c>
      <c r="J16" s="65"/>
      <c r="K16" s="63">
        <v>0</v>
      </c>
      <c r="L16" s="65"/>
      <c r="M16" s="63">
        <v>0</v>
      </c>
    </row>
    <row r="17" spans="1:13" ht="40.5">
      <c r="A17" s="52">
        <v>1.3</v>
      </c>
      <c r="B17" s="100" t="s">
        <v>202</v>
      </c>
      <c r="C17" s="113" t="s">
        <v>200</v>
      </c>
      <c r="D17" s="101">
        <v>1</v>
      </c>
      <c r="E17" s="62">
        <v>68.746080000000006</v>
      </c>
      <c r="F17" s="64"/>
      <c r="G17" s="62">
        <v>0</v>
      </c>
      <c r="H17" s="64"/>
      <c r="I17" s="62">
        <v>0</v>
      </c>
      <c r="J17" s="64"/>
      <c r="K17" s="62">
        <v>0</v>
      </c>
      <c r="L17" s="64"/>
      <c r="M17" s="62">
        <v>0</v>
      </c>
    </row>
    <row r="18" spans="1:13" ht="27">
      <c r="A18" s="52">
        <v>1.4</v>
      </c>
      <c r="B18" s="100" t="s">
        <v>210</v>
      </c>
      <c r="C18" s="113" t="s">
        <v>200</v>
      </c>
      <c r="D18" s="101">
        <v>1</v>
      </c>
      <c r="E18" s="62">
        <f>E19+E20</f>
        <v>68.746080000000006</v>
      </c>
      <c r="F18" s="62"/>
      <c r="G18" s="62">
        <f t="shared" ref="G18:M18" si="5">G19+G20</f>
        <v>0</v>
      </c>
      <c r="H18" s="62"/>
      <c r="I18" s="62">
        <f t="shared" si="5"/>
        <v>68.746080000000006</v>
      </c>
      <c r="J18" s="62"/>
      <c r="K18" s="62">
        <f t="shared" si="5"/>
        <v>0</v>
      </c>
      <c r="L18" s="62"/>
      <c r="M18" s="62">
        <f t="shared" si="5"/>
        <v>0</v>
      </c>
    </row>
    <row r="19" spans="1:13" ht="27">
      <c r="A19" s="134" t="s">
        <v>19</v>
      </c>
      <c r="B19" s="124" t="s">
        <v>211</v>
      </c>
      <c r="C19" s="135"/>
      <c r="D19" s="101">
        <v>1</v>
      </c>
      <c r="E19" s="63">
        <v>68.746080000000006</v>
      </c>
      <c r="F19" s="65"/>
      <c r="G19" s="63">
        <v>0</v>
      </c>
      <c r="H19" s="65"/>
      <c r="I19" s="63">
        <v>0</v>
      </c>
      <c r="J19" s="65"/>
      <c r="K19" s="63">
        <v>0</v>
      </c>
      <c r="L19" s="65"/>
      <c r="M19" s="63">
        <v>0</v>
      </c>
    </row>
    <row r="20" spans="1:13" ht="27">
      <c r="A20" s="134" t="s">
        <v>20</v>
      </c>
      <c r="B20" s="124" t="s">
        <v>212</v>
      </c>
      <c r="C20" s="113"/>
      <c r="D20" s="90"/>
      <c r="E20" s="63">
        <v>0</v>
      </c>
      <c r="F20" s="64"/>
      <c r="G20" s="63">
        <v>0</v>
      </c>
      <c r="H20" s="101">
        <v>1</v>
      </c>
      <c r="I20" s="62">
        <v>68.746080000000006</v>
      </c>
      <c r="J20" s="64"/>
      <c r="K20" s="63">
        <v>0</v>
      </c>
      <c r="L20" s="65"/>
      <c r="M20" s="63">
        <v>0</v>
      </c>
    </row>
    <row r="21" spans="1:13" ht="27">
      <c r="A21" s="52">
        <v>1.5</v>
      </c>
      <c r="B21" s="100" t="s">
        <v>161</v>
      </c>
      <c r="C21" s="99"/>
      <c r="D21" s="90"/>
      <c r="E21" s="62">
        <f>SUM(E22:E25)</f>
        <v>77.352027000000007</v>
      </c>
      <c r="F21" s="62"/>
      <c r="G21" s="62">
        <f t="shared" ref="G21:M21" si="6">SUM(G22:G25)</f>
        <v>77.352027000000007</v>
      </c>
      <c r="H21" s="62"/>
      <c r="I21" s="62">
        <f t="shared" si="6"/>
        <v>77.352027000000007</v>
      </c>
      <c r="J21" s="62"/>
      <c r="K21" s="62">
        <f t="shared" si="6"/>
        <v>3606.002</v>
      </c>
      <c r="L21" s="62"/>
      <c r="M21" s="62">
        <f t="shared" si="6"/>
        <v>0</v>
      </c>
    </row>
    <row r="22" spans="1:13" ht="27">
      <c r="A22" s="134" t="s">
        <v>19</v>
      </c>
      <c r="B22" s="124" t="s">
        <v>188</v>
      </c>
      <c r="C22" s="135" t="s">
        <v>200</v>
      </c>
      <c r="D22" s="101">
        <v>1</v>
      </c>
      <c r="E22" s="63">
        <v>77.352027000000007</v>
      </c>
      <c r="F22" s="65"/>
      <c r="G22" s="63">
        <v>0</v>
      </c>
      <c r="H22" s="65"/>
      <c r="I22" s="63">
        <v>0</v>
      </c>
      <c r="J22" s="65"/>
      <c r="K22" s="63">
        <v>0</v>
      </c>
      <c r="L22" s="65"/>
      <c r="M22" s="63">
        <v>0</v>
      </c>
    </row>
    <row r="23" spans="1:13" ht="27">
      <c r="A23" s="134" t="s">
        <v>20</v>
      </c>
      <c r="B23" s="124" t="s">
        <v>158</v>
      </c>
      <c r="C23" s="135" t="s">
        <v>200</v>
      </c>
      <c r="D23" s="90"/>
      <c r="E23" s="62">
        <v>0</v>
      </c>
      <c r="F23" s="101">
        <v>1</v>
      </c>
      <c r="G23" s="63">
        <v>77.352027000000007</v>
      </c>
      <c r="H23" s="65"/>
      <c r="I23" s="63">
        <v>0</v>
      </c>
      <c r="J23" s="65"/>
      <c r="K23" s="63">
        <v>0</v>
      </c>
      <c r="L23" s="65"/>
      <c r="M23" s="63">
        <v>0</v>
      </c>
    </row>
    <row r="24" spans="1:13" ht="27">
      <c r="A24" s="134" t="s">
        <v>21</v>
      </c>
      <c r="B24" s="124" t="s">
        <v>209</v>
      </c>
      <c r="C24" s="135" t="s">
        <v>200</v>
      </c>
      <c r="D24" s="90"/>
      <c r="E24" s="63">
        <v>0</v>
      </c>
      <c r="F24" s="65"/>
      <c r="G24" s="63">
        <v>0</v>
      </c>
      <c r="H24" s="68">
        <v>1</v>
      </c>
      <c r="I24" s="63">
        <v>77.352027000000007</v>
      </c>
      <c r="J24" s="65"/>
      <c r="K24" s="63">
        <v>0</v>
      </c>
      <c r="L24" s="65"/>
      <c r="M24" s="63">
        <v>0</v>
      </c>
    </row>
    <row r="25" spans="1:13" ht="27">
      <c r="A25" s="134" t="s">
        <v>25</v>
      </c>
      <c r="B25" s="124" t="s">
        <v>203</v>
      </c>
      <c r="C25" s="112" t="s">
        <v>7</v>
      </c>
      <c r="D25" s="90"/>
      <c r="E25" s="63">
        <v>0</v>
      </c>
      <c r="F25" s="65"/>
      <c r="G25" s="63">
        <v>0</v>
      </c>
      <c r="H25" s="65"/>
      <c r="I25" s="63">
        <v>0</v>
      </c>
      <c r="J25" s="126">
        <v>25.15</v>
      </c>
      <c r="K25" s="63">
        <v>3606.002</v>
      </c>
      <c r="L25" s="65"/>
      <c r="M25" s="63">
        <v>0</v>
      </c>
    </row>
    <row r="26" spans="1:13" ht="27">
      <c r="A26" s="52">
        <v>1.6</v>
      </c>
      <c r="B26" s="100" t="s">
        <v>142</v>
      </c>
      <c r="C26" s="135"/>
      <c r="D26" s="62"/>
      <c r="E26" s="62">
        <f>E27+E28</f>
        <v>1336.5365006954103</v>
      </c>
      <c r="F26" s="62"/>
      <c r="G26" s="62">
        <f t="shared" ref="G26:M26" si="7">G27+G28</f>
        <v>2317.91608</v>
      </c>
      <c r="H26" s="62"/>
      <c r="I26" s="62">
        <f t="shared" si="7"/>
        <v>0</v>
      </c>
      <c r="J26" s="62"/>
      <c r="K26" s="62">
        <f t="shared" si="7"/>
        <v>0</v>
      </c>
      <c r="L26" s="62"/>
      <c r="M26" s="62">
        <f t="shared" si="7"/>
        <v>0</v>
      </c>
    </row>
    <row r="27" spans="1:13" ht="40.5">
      <c r="A27" s="136" t="s">
        <v>19</v>
      </c>
      <c r="B27" s="124" t="s">
        <v>117</v>
      </c>
      <c r="C27" s="135" t="s">
        <v>7</v>
      </c>
      <c r="D27" s="103">
        <v>13.4</v>
      </c>
      <c r="E27" s="63">
        <v>1336.5365006954103</v>
      </c>
      <c r="F27" s="103">
        <v>22.55</v>
      </c>
      <c r="G27" s="63">
        <v>2249.17</v>
      </c>
      <c r="H27" s="103"/>
      <c r="I27" s="63">
        <v>0</v>
      </c>
      <c r="J27" s="63"/>
      <c r="K27" s="63">
        <v>0</v>
      </c>
      <c r="L27" s="63"/>
      <c r="M27" s="63">
        <v>0</v>
      </c>
    </row>
    <row r="28" spans="1:13" ht="27">
      <c r="A28" s="136" t="s">
        <v>20</v>
      </c>
      <c r="B28" s="124" t="s">
        <v>153</v>
      </c>
      <c r="C28" s="135" t="s">
        <v>200</v>
      </c>
      <c r="D28" s="101"/>
      <c r="E28" s="63">
        <v>0</v>
      </c>
      <c r="F28" s="105">
        <v>1</v>
      </c>
      <c r="G28" s="63">
        <v>68.746080000000006</v>
      </c>
      <c r="H28" s="105"/>
      <c r="I28" s="63">
        <v>0</v>
      </c>
      <c r="J28" s="63"/>
      <c r="K28" s="63">
        <v>0</v>
      </c>
      <c r="L28" s="63"/>
      <c r="M28" s="63">
        <v>0</v>
      </c>
    </row>
    <row r="29" spans="1:13" ht="40.5">
      <c r="A29" s="52">
        <v>1.7</v>
      </c>
      <c r="B29" s="100" t="s">
        <v>187</v>
      </c>
      <c r="C29" s="107" t="s">
        <v>7</v>
      </c>
      <c r="D29" s="106">
        <v>26.4</v>
      </c>
      <c r="E29" s="62">
        <v>2121.5</v>
      </c>
      <c r="F29" s="64"/>
      <c r="G29" s="62">
        <v>0</v>
      </c>
      <c r="H29" s="64"/>
      <c r="I29" s="62">
        <v>0</v>
      </c>
      <c r="J29" s="64"/>
      <c r="K29" s="62">
        <v>0</v>
      </c>
      <c r="L29" s="64"/>
      <c r="M29" s="62">
        <v>0</v>
      </c>
    </row>
    <row r="30" spans="1:13" ht="27">
      <c r="A30" s="52">
        <v>1.8</v>
      </c>
      <c r="B30" s="100" t="s">
        <v>183</v>
      </c>
      <c r="C30" s="107" t="s">
        <v>200</v>
      </c>
      <c r="D30" s="104">
        <v>1</v>
      </c>
      <c r="E30" s="62">
        <v>186.31</v>
      </c>
      <c r="F30" s="64"/>
      <c r="G30" s="62">
        <v>0</v>
      </c>
      <c r="H30" s="64"/>
      <c r="I30" s="62">
        <v>0</v>
      </c>
      <c r="J30" s="64"/>
      <c r="K30" s="62">
        <v>0</v>
      </c>
      <c r="L30" s="64"/>
      <c r="M30" s="62">
        <v>0</v>
      </c>
    </row>
    <row r="31" spans="1:13" ht="40.5">
      <c r="A31" s="52">
        <v>1.9</v>
      </c>
      <c r="B31" s="100" t="s">
        <v>157</v>
      </c>
      <c r="C31" s="107" t="s">
        <v>7</v>
      </c>
      <c r="D31" s="106"/>
      <c r="E31" s="62">
        <v>0</v>
      </c>
      <c r="F31" s="109">
        <v>30</v>
      </c>
      <c r="G31" s="62">
        <v>2992.2479999999996</v>
      </c>
      <c r="H31" s="64"/>
      <c r="I31" s="62">
        <v>0</v>
      </c>
      <c r="J31" s="64"/>
      <c r="K31" s="62">
        <v>0</v>
      </c>
      <c r="L31" s="64"/>
      <c r="M31" s="62">
        <v>0</v>
      </c>
    </row>
    <row r="32" spans="1:13" ht="40.5">
      <c r="A32" s="102">
        <v>1.1000000000000001</v>
      </c>
      <c r="B32" s="100" t="s">
        <v>118</v>
      </c>
      <c r="C32" s="107" t="s">
        <v>7</v>
      </c>
      <c r="D32" s="106"/>
      <c r="E32" s="62">
        <v>0</v>
      </c>
      <c r="F32" s="109">
        <v>16.75</v>
      </c>
      <c r="G32" s="62">
        <v>1670.6149</v>
      </c>
      <c r="H32" s="64"/>
      <c r="I32" s="62">
        <v>0</v>
      </c>
      <c r="J32" s="64"/>
      <c r="K32" s="62">
        <v>0</v>
      </c>
      <c r="L32" s="64"/>
      <c r="M32" s="62">
        <v>0</v>
      </c>
    </row>
    <row r="33" spans="1:13" ht="40.5">
      <c r="A33" s="102">
        <v>1.1100000000000001</v>
      </c>
      <c r="B33" s="100" t="s">
        <v>206</v>
      </c>
      <c r="C33" s="123" t="s">
        <v>200</v>
      </c>
      <c r="D33" s="106"/>
      <c r="E33" s="62">
        <v>0</v>
      </c>
      <c r="F33" s="110">
        <v>1</v>
      </c>
      <c r="G33" s="62">
        <v>87.5</v>
      </c>
      <c r="H33" s="64"/>
      <c r="I33" s="62">
        <v>0</v>
      </c>
      <c r="J33" s="64"/>
      <c r="K33" s="62">
        <v>0</v>
      </c>
      <c r="L33" s="64"/>
      <c r="M33" s="62">
        <v>0</v>
      </c>
    </row>
    <row r="34" spans="1:13" ht="27">
      <c r="A34" s="102">
        <v>1.1200000000000001</v>
      </c>
      <c r="B34" s="100" t="s">
        <v>140</v>
      </c>
      <c r="C34" s="135"/>
      <c r="D34" s="64"/>
      <c r="E34" s="62">
        <f>E35+E36</f>
        <v>0</v>
      </c>
      <c r="F34" s="62"/>
      <c r="G34" s="62">
        <f t="shared" ref="G34:M34" si="8">G35+G36</f>
        <v>39.64</v>
      </c>
      <c r="H34" s="62"/>
      <c r="I34" s="62">
        <f t="shared" si="8"/>
        <v>3530.52</v>
      </c>
      <c r="J34" s="62"/>
      <c r="K34" s="62">
        <f t="shared" si="8"/>
        <v>0</v>
      </c>
      <c r="L34" s="62"/>
      <c r="M34" s="62">
        <f t="shared" si="8"/>
        <v>0</v>
      </c>
    </row>
    <row r="35" spans="1:13" ht="25.5">
      <c r="A35" s="136" t="s">
        <v>19</v>
      </c>
      <c r="B35" s="124" t="s">
        <v>143</v>
      </c>
      <c r="C35" s="135" t="s">
        <v>200</v>
      </c>
      <c r="D35" s="65"/>
      <c r="E35" s="63">
        <v>0</v>
      </c>
      <c r="F35" s="101">
        <v>1</v>
      </c>
      <c r="G35" s="63">
        <v>39.64</v>
      </c>
      <c r="H35" s="101"/>
      <c r="I35" s="63">
        <v>0</v>
      </c>
      <c r="J35" s="65"/>
      <c r="K35" s="63">
        <v>0</v>
      </c>
      <c r="L35" s="65"/>
      <c r="M35" s="63">
        <v>0</v>
      </c>
    </row>
    <row r="36" spans="1:13" ht="27">
      <c r="A36" s="136" t="s">
        <v>20</v>
      </c>
      <c r="B36" s="124" t="s">
        <v>136</v>
      </c>
      <c r="C36" s="107" t="s">
        <v>7</v>
      </c>
      <c r="D36" s="65"/>
      <c r="E36" s="63">
        <v>0</v>
      </c>
      <c r="F36" s="101"/>
      <c r="G36" s="63">
        <v>0</v>
      </c>
      <c r="H36" s="90">
        <v>35.4</v>
      </c>
      <c r="I36" s="63">
        <v>3530.52</v>
      </c>
      <c r="J36" s="65"/>
      <c r="K36" s="63">
        <v>0</v>
      </c>
      <c r="L36" s="65"/>
      <c r="M36" s="63">
        <v>0</v>
      </c>
    </row>
    <row r="37" spans="1:13" ht="40.5">
      <c r="A37" s="102">
        <v>1.1299999999999999</v>
      </c>
      <c r="B37" s="100" t="s">
        <v>141</v>
      </c>
      <c r="C37" s="135" t="s">
        <v>7</v>
      </c>
      <c r="D37" s="65"/>
      <c r="E37" s="62">
        <v>0</v>
      </c>
      <c r="F37" s="111">
        <v>4.0090000000000003</v>
      </c>
      <c r="G37" s="62">
        <v>344.31</v>
      </c>
      <c r="H37" s="64"/>
      <c r="I37" s="62">
        <v>0</v>
      </c>
      <c r="J37" s="64"/>
      <c r="K37" s="62">
        <v>0</v>
      </c>
      <c r="L37" s="64"/>
      <c r="M37" s="62">
        <v>0</v>
      </c>
    </row>
    <row r="38" spans="1:13" ht="27">
      <c r="A38" s="102">
        <v>1.1399999999999999</v>
      </c>
      <c r="B38" s="100" t="s">
        <v>159</v>
      </c>
      <c r="C38" s="135"/>
      <c r="D38" s="104"/>
      <c r="E38" s="62">
        <f>SUM(E39:E41)</f>
        <v>0</v>
      </c>
      <c r="F38" s="62"/>
      <c r="G38" s="62">
        <f t="shared" ref="G38:M38" si="9">SUM(G39:G41)</f>
        <v>77.352027000000007</v>
      </c>
      <c r="H38" s="62"/>
      <c r="I38" s="62">
        <f t="shared" si="9"/>
        <v>71.3</v>
      </c>
      <c r="J38" s="62"/>
      <c r="K38" s="62">
        <f t="shared" si="9"/>
        <v>5146.3944000000001</v>
      </c>
      <c r="L38" s="62"/>
      <c r="M38" s="62">
        <f t="shared" si="9"/>
        <v>0</v>
      </c>
    </row>
    <row r="39" spans="1:13" ht="27">
      <c r="A39" s="136" t="s">
        <v>19</v>
      </c>
      <c r="B39" s="108" t="s">
        <v>158</v>
      </c>
      <c r="C39" s="135" t="s">
        <v>200</v>
      </c>
      <c r="D39" s="65"/>
      <c r="E39" s="63">
        <v>0</v>
      </c>
      <c r="F39" s="101">
        <v>1</v>
      </c>
      <c r="G39" s="63">
        <v>77.352027000000007</v>
      </c>
      <c r="H39" s="101"/>
      <c r="I39" s="63">
        <v>0</v>
      </c>
      <c r="J39" s="65"/>
      <c r="K39" s="63">
        <v>0</v>
      </c>
      <c r="L39" s="65"/>
      <c r="M39" s="63">
        <v>0</v>
      </c>
    </row>
    <row r="40" spans="1:13" ht="25.5">
      <c r="A40" s="136" t="s">
        <v>20</v>
      </c>
      <c r="B40" s="108" t="s">
        <v>208</v>
      </c>
      <c r="C40" s="135" t="s">
        <v>200</v>
      </c>
      <c r="D40" s="101"/>
      <c r="E40" s="63">
        <v>0</v>
      </c>
      <c r="F40" s="103"/>
      <c r="G40" s="63">
        <v>0</v>
      </c>
      <c r="H40" s="105">
        <v>1</v>
      </c>
      <c r="I40" s="63">
        <v>71.3</v>
      </c>
      <c r="J40" s="63"/>
      <c r="K40" s="63">
        <v>0</v>
      </c>
      <c r="L40" s="63"/>
      <c r="M40" s="63">
        <v>0</v>
      </c>
    </row>
    <row r="41" spans="1:13" ht="27">
      <c r="A41" s="136" t="s">
        <v>21</v>
      </c>
      <c r="B41" s="108" t="s">
        <v>136</v>
      </c>
      <c r="C41" s="135" t="s">
        <v>7</v>
      </c>
      <c r="D41" s="101"/>
      <c r="E41" s="63">
        <v>0</v>
      </c>
      <c r="F41" s="103"/>
      <c r="G41" s="63">
        <v>0</v>
      </c>
      <c r="H41" s="103"/>
      <c r="I41" s="63">
        <v>0</v>
      </c>
      <c r="J41" s="103">
        <v>34.4</v>
      </c>
      <c r="K41" s="63">
        <v>5146.3944000000001</v>
      </c>
      <c r="L41" s="103"/>
      <c r="M41" s="63">
        <v>0</v>
      </c>
    </row>
    <row r="42" spans="1:13" ht="27">
      <c r="A42" s="102">
        <v>1.1499999999999999</v>
      </c>
      <c r="B42" s="100" t="s">
        <v>213</v>
      </c>
      <c r="C42" s="135"/>
      <c r="D42" s="65"/>
      <c r="E42" s="62">
        <f>E43+E44</f>
        <v>0</v>
      </c>
      <c r="F42" s="62"/>
      <c r="G42" s="62">
        <f t="shared" ref="G42:M42" si="10">G43+G44</f>
        <v>137.49216000000001</v>
      </c>
      <c r="H42" s="62"/>
      <c r="I42" s="62">
        <f t="shared" si="10"/>
        <v>68.746080000000006</v>
      </c>
      <c r="J42" s="62"/>
      <c r="K42" s="62">
        <f t="shared" si="10"/>
        <v>0</v>
      </c>
      <c r="L42" s="62"/>
      <c r="M42" s="62">
        <f t="shared" si="10"/>
        <v>0</v>
      </c>
    </row>
    <row r="43" spans="1:13" ht="27">
      <c r="A43" s="136" t="s">
        <v>19</v>
      </c>
      <c r="B43" s="108" t="s">
        <v>214</v>
      </c>
      <c r="C43" s="135" t="s">
        <v>200</v>
      </c>
      <c r="D43" s="65"/>
      <c r="E43" s="63">
        <v>0</v>
      </c>
      <c r="F43" s="101">
        <v>2</v>
      </c>
      <c r="G43" s="63">
        <v>137.49216000000001</v>
      </c>
      <c r="H43" s="101"/>
      <c r="I43" s="63">
        <v>0</v>
      </c>
      <c r="J43" s="65"/>
      <c r="K43" s="63">
        <v>0</v>
      </c>
      <c r="L43" s="65"/>
      <c r="M43" s="63">
        <v>0</v>
      </c>
    </row>
    <row r="44" spans="1:13" ht="27">
      <c r="A44" s="136" t="s">
        <v>20</v>
      </c>
      <c r="B44" s="108" t="s">
        <v>215</v>
      </c>
      <c r="C44" s="135" t="s">
        <v>200</v>
      </c>
      <c r="D44" s="65"/>
      <c r="E44" s="63">
        <v>0</v>
      </c>
      <c r="F44" s="101"/>
      <c r="G44" s="63">
        <v>0</v>
      </c>
      <c r="H44" s="101">
        <v>1</v>
      </c>
      <c r="I44" s="63">
        <v>68.746080000000006</v>
      </c>
      <c r="J44" s="65"/>
      <c r="K44" s="63">
        <v>0</v>
      </c>
      <c r="L44" s="65"/>
      <c r="M44" s="63">
        <v>0</v>
      </c>
    </row>
    <row r="45" spans="1:13" ht="40.5">
      <c r="A45" s="102">
        <v>1.1599999999999999</v>
      </c>
      <c r="B45" s="100" t="s">
        <v>156</v>
      </c>
      <c r="C45" s="135" t="s">
        <v>200</v>
      </c>
      <c r="D45" s="65"/>
      <c r="E45" s="62">
        <v>0</v>
      </c>
      <c r="F45" s="110">
        <v>1</v>
      </c>
      <c r="G45" s="62">
        <v>77.352027000000007</v>
      </c>
      <c r="H45" s="64"/>
      <c r="I45" s="62">
        <v>0</v>
      </c>
      <c r="J45" s="64"/>
      <c r="K45" s="62">
        <v>0</v>
      </c>
      <c r="L45" s="64"/>
      <c r="M45" s="62">
        <v>0</v>
      </c>
    </row>
    <row r="46" spans="1:13" ht="40.5">
      <c r="A46" s="102">
        <v>1.17</v>
      </c>
      <c r="B46" s="100" t="s">
        <v>194</v>
      </c>
      <c r="C46" s="135" t="s">
        <v>7</v>
      </c>
      <c r="D46" s="65"/>
      <c r="E46" s="62">
        <v>0</v>
      </c>
      <c r="F46" s="110"/>
      <c r="G46" s="62">
        <v>0</v>
      </c>
      <c r="H46" s="109">
        <v>20</v>
      </c>
      <c r="I46" s="62">
        <v>2992.25</v>
      </c>
      <c r="J46" s="64"/>
      <c r="K46" s="62">
        <v>0</v>
      </c>
      <c r="L46" s="64"/>
      <c r="M46" s="62">
        <v>0</v>
      </c>
    </row>
    <row r="47" spans="1:13" ht="40.5">
      <c r="A47" s="102">
        <v>1.18</v>
      </c>
      <c r="B47" s="100" t="s">
        <v>205</v>
      </c>
      <c r="C47" s="135"/>
      <c r="D47" s="65"/>
      <c r="E47" s="62">
        <v>0</v>
      </c>
      <c r="F47" s="110"/>
      <c r="G47" s="62"/>
      <c r="H47" s="109">
        <v>11.75</v>
      </c>
      <c r="I47" s="62">
        <v>1757.6999999999998</v>
      </c>
      <c r="J47" s="64"/>
      <c r="K47" s="62">
        <v>0</v>
      </c>
      <c r="L47" s="64"/>
      <c r="M47" s="62">
        <v>0</v>
      </c>
    </row>
    <row r="48" spans="1:13" ht="27">
      <c r="A48" s="102">
        <v>1.19</v>
      </c>
      <c r="B48" s="100" t="s">
        <v>207</v>
      </c>
      <c r="C48" s="135" t="s">
        <v>200</v>
      </c>
      <c r="D48" s="65"/>
      <c r="E48" s="62">
        <v>0</v>
      </c>
      <c r="F48" s="103"/>
      <c r="G48" s="62">
        <v>0</v>
      </c>
      <c r="H48" s="105">
        <v>1</v>
      </c>
      <c r="I48" s="63">
        <v>87.5</v>
      </c>
      <c r="J48" s="63"/>
      <c r="K48" s="62">
        <v>0</v>
      </c>
      <c r="L48" s="63"/>
      <c r="M48" s="62">
        <v>0</v>
      </c>
    </row>
    <row r="49" spans="1:13" ht="40.5">
      <c r="A49" s="102">
        <v>1.2</v>
      </c>
      <c r="B49" s="100" t="s">
        <v>155</v>
      </c>
      <c r="C49" s="135" t="s">
        <v>200</v>
      </c>
      <c r="D49" s="65"/>
      <c r="E49" s="62">
        <v>0</v>
      </c>
      <c r="F49" s="103"/>
      <c r="G49" s="62">
        <v>0</v>
      </c>
      <c r="H49" s="110">
        <v>1</v>
      </c>
      <c r="I49" s="62">
        <v>68.746080000000006</v>
      </c>
      <c r="J49" s="63"/>
      <c r="K49" s="62">
        <v>0</v>
      </c>
      <c r="L49" s="63"/>
      <c r="M49" s="62">
        <v>0</v>
      </c>
    </row>
    <row r="50" spans="1:13" ht="40.5">
      <c r="A50" s="102">
        <v>1.21</v>
      </c>
      <c r="B50" s="100" t="s">
        <v>154</v>
      </c>
      <c r="C50" s="135" t="s">
        <v>200</v>
      </c>
      <c r="D50" s="65"/>
      <c r="E50" s="62">
        <v>0</v>
      </c>
      <c r="F50" s="103"/>
      <c r="G50" s="62">
        <v>0</v>
      </c>
      <c r="H50" s="110">
        <v>2</v>
      </c>
      <c r="I50" s="62">
        <v>154.70405400000001</v>
      </c>
      <c r="J50" s="63"/>
      <c r="K50" s="62">
        <v>0</v>
      </c>
      <c r="L50" s="63"/>
      <c r="M50" s="62">
        <v>0</v>
      </c>
    </row>
    <row r="51" spans="1:13" ht="40.5">
      <c r="A51" s="102">
        <v>1.22</v>
      </c>
      <c r="B51" s="100" t="s">
        <v>160</v>
      </c>
      <c r="C51" s="135" t="s">
        <v>7</v>
      </c>
      <c r="D51" s="65"/>
      <c r="E51" s="62">
        <v>0</v>
      </c>
      <c r="F51" s="103"/>
      <c r="G51" s="62">
        <v>0</v>
      </c>
      <c r="H51" s="110"/>
      <c r="I51" s="62">
        <v>0</v>
      </c>
      <c r="J51" s="103">
        <v>19.2</v>
      </c>
      <c r="K51" s="62">
        <v>4158</v>
      </c>
      <c r="L51" s="63"/>
      <c r="M51" s="62">
        <v>0</v>
      </c>
    </row>
    <row r="52" spans="1:13" ht="27">
      <c r="A52" s="102">
        <v>1.23</v>
      </c>
      <c r="B52" s="100" t="s">
        <v>218</v>
      </c>
      <c r="C52" s="135"/>
      <c r="D52" s="65"/>
      <c r="E52" s="62">
        <v>0</v>
      </c>
      <c r="F52" s="62"/>
      <c r="G52" s="62">
        <v>0</v>
      </c>
      <c r="H52" s="110">
        <v>1</v>
      </c>
      <c r="I52" s="62">
        <v>38.94</v>
      </c>
      <c r="J52" s="62"/>
      <c r="K52" s="62">
        <v>0</v>
      </c>
      <c r="L52" s="62"/>
      <c r="M52" s="62">
        <v>0</v>
      </c>
    </row>
    <row r="53" spans="1:13" ht="40.5">
      <c r="A53" s="102">
        <v>1.24</v>
      </c>
      <c r="B53" s="100" t="s">
        <v>216</v>
      </c>
      <c r="C53" s="107" t="s">
        <v>7</v>
      </c>
      <c r="D53" s="65"/>
      <c r="E53" s="62">
        <v>0</v>
      </c>
      <c r="F53" s="103"/>
      <c r="G53" s="62">
        <v>0</v>
      </c>
      <c r="H53" s="110"/>
      <c r="I53" s="62">
        <v>0</v>
      </c>
      <c r="J53" s="63"/>
      <c r="K53" s="62">
        <v>0</v>
      </c>
      <c r="L53" s="103">
        <v>24.9</v>
      </c>
      <c r="M53" s="62">
        <v>3073.6</v>
      </c>
    </row>
    <row r="54" spans="1:13" ht="40.5">
      <c r="A54" s="102">
        <v>1.25</v>
      </c>
      <c r="B54" s="100" t="s">
        <v>217</v>
      </c>
      <c r="C54" s="53" t="s">
        <v>7</v>
      </c>
      <c r="D54" s="90"/>
      <c r="E54" s="62">
        <v>0</v>
      </c>
      <c r="F54" s="62"/>
      <c r="G54" s="62">
        <v>0</v>
      </c>
      <c r="H54" s="62"/>
      <c r="I54" s="62">
        <v>0</v>
      </c>
      <c r="J54" s="62"/>
      <c r="K54" s="62">
        <v>0</v>
      </c>
      <c r="L54" s="111">
        <v>46.475999999999999</v>
      </c>
      <c r="M54" s="62">
        <v>1526.92</v>
      </c>
    </row>
    <row r="55" spans="1:13" ht="40.5">
      <c r="A55" s="102">
        <v>1.26</v>
      </c>
      <c r="B55" s="51" t="s">
        <v>111</v>
      </c>
      <c r="C55" s="53"/>
      <c r="D55" s="66"/>
      <c r="E55" s="62">
        <v>264.73080000000004</v>
      </c>
      <c r="F55" s="61"/>
      <c r="G55" s="62">
        <v>268.70176200000003</v>
      </c>
      <c r="H55" s="64"/>
      <c r="I55" s="62">
        <v>272.73228842999998</v>
      </c>
      <c r="J55" s="64"/>
      <c r="K55" s="62">
        <v>247.93844402727268</v>
      </c>
      <c r="L55" s="64"/>
      <c r="M55" s="62">
        <v>236.1318514545454</v>
      </c>
    </row>
    <row r="56" spans="1:13" ht="27">
      <c r="A56" s="102">
        <v>1.27</v>
      </c>
      <c r="B56" s="100" t="s">
        <v>243</v>
      </c>
      <c r="C56" s="53"/>
      <c r="D56" s="90"/>
      <c r="E56" s="62">
        <v>24.6</v>
      </c>
      <c r="F56" s="62"/>
      <c r="G56" s="62">
        <v>24.6</v>
      </c>
      <c r="H56" s="62"/>
      <c r="I56" s="62">
        <v>24.6</v>
      </c>
      <c r="J56" s="62"/>
      <c r="K56" s="62">
        <v>24.6</v>
      </c>
      <c r="L56" s="62"/>
      <c r="M56" s="62">
        <v>24.6</v>
      </c>
    </row>
    <row r="57" spans="1:13" ht="66">
      <c r="A57" s="47">
        <v>2</v>
      </c>
      <c r="B57" s="48" t="s">
        <v>46</v>
      </c>
      <c r="C57" s="55"/>
      <c r="D57" s="67"/>
      <c r="E57" s="61">
        <f>E58+E83+E94</f>
        <v>1871.9319999999998</v>
      </c>
      <c r="F57" s="61"/>
      <c r="G57" s="61">
        <f t="shared" ref="G57:M57" si="11">G58+G83+G94</f>
        <v>1607.9800000000002</v>
      </c>
      <c r="H57" s="61"/>
      <c r="I57" s="61">
        <f t="shared" si="11"/>
        <v>371.90000000000003</v>
      </c>
      <c r="J57" s="61"/>
      <c r="K57" s="61">
        <f t="shared" si="11"/>
        <v>482.55</v>
      </c>
      <c r="L57" s="61"/>
      <c r="M57" s="61">
        <f t="shared" si="11"/>
        <v>407.95</v>
      </c>
    </row>
    <row r="58" spans="1:13">
      <c r="A58" s="52">
        <v>2.1</v>
      </c>
      <c r="B58" s="51" t="s">
        <v>47</v>
      </c>
      <c r="C58" s="56"/>
      <c r="D58" s="66">
        <v>4</v>
      </c>
      <c r="E58" s="64">
        <f>SUM(E59:E82)</f>
        <v>1411.0319999999999</v>
      </c>
      <c r="F58" s="68">
        <v>5</v>
      </c>
      <c r="G58" s="64">
        <f t="shared" ref="G58:M58" si="12">SUM(G59:G82)</f>
        <v>1358.0800000000002</v>
      </c>
      <c r="H58" s="68">
        <v>5</v>
      </c>
      <c r="I58" s="64">
        <f t="shared" si="12"/>
        <v>368.90000000000003</v>
      </c>
      <c r="J58" s="68">
        <f t="shared" si="12"/>
        <v>5</v>
      </c>
      <c r="K58" s="64">
        <f t="shared" si="12"/>
        <v>393.3</v>
      </c>
      <c r="L58" s="68">
        <f t="shared" si="12"/>
        <v>5</v>
      </c>
      <c r="M58" s="64">
        <f t="shared" si="12"/>
        <v>407.95</v>
      </c>
    </row>
    <row r="59" spans="1:13">
      <c r="A59" s="134" t="s">
        <v>19</v>
      </c>
      <c r="B59" s="89" t="s">
        <v>79</v>
      </c>
      <c r="C59" s="54" t="s">
        <v>49</v>
      </c>
      <c r="D59" s="68">
        <v>1</v>
      </c>
      <c r="E59" s="65">
        <v>201.50200000000001</v>
      </c>
      <c r="F59" s="68"/>
      <c r="G59" s="65">
        <v>0</v>
      </c>
      <c r="H59" s="68"/>
      <c r="I59" s="65">
        <v>0</v>
      </c>
      <c r="J59" s="68"/>
      <c r="K59" s="65">
        <v>0</v>
      </c>
      <c r="L59" s="68"/>
      <c r="M59" s="65">
        <v>0</v>
      </c>
    </row>
    <row r="60" spans="1:13">
      <c r="A60" s="134" t="s">
        <v>20</v>
      </c>
      <c r="B60" s="89" t="s">
        <v>78</v>
      </c>
      <c r="C60" s="54" t="s">
        <v>49</v>
      </c>
      <c r="D60" s="68">
        <v>1</v>
      </c>
      <c r="E60" s="65">
        <v>247.60000000000002</v>
      </c>
      <c r="F60" s="68"/>
      <c r="G60" s="65">
        <v>0</v>
      </c>
      <c r="H60" s="68"/>
      <c r="I60" s="65">
        <v>0</v>
      </c>
      <c r="J60" s="68"/>
      <c r="K60" s="65">
        <v>0</v>
      </c>
      <c r="L60" s="68"/>
      <c r="M60" s="65">
        <v>0</v>
      </c>
    </row>
    <row r="61" spans="1:13">
      <c r="A61" s="134" t="s">
        <v>21</v>
      </c>
      <c r="B61" s="89" t="s">
        <v>77</v>
      </c>
      <c r="C61" s="54" t="s">
        <v>49</v>
      </c>
      <c r="D61" s="68">
        <v>1</v>
      </c>
      <c r="E61" s="65">
        <v>273.39999999999998</v>
      </c>
      <c r="F61" s="68"/>
      <c r="G61" s="65">
        <v>0</v>
      </c>
      <c r="H61" s="68"/>
      <c r="I61" s="65">
        <v>0</v>
      </c>
      <c r="J61" s="68"/>
      <c r="K61" s="65">
        <v>0</v>
      </c>
      <c r="L61" s="68"/>
      <c r="M61" s="65">
        <v>0</v>
      </c>
    </row>
    <row r="62" spans="1:13">
      <c r="A62" s="134" t="s">
        <v>25</v>
      </c>
      <c r="B62" s="89" t="s">
        <v>82</v>
      </c>
      <c r="C62" s="54" t="s">
        <v>49</v>
      </c>
      <c r="D62" s="68">
        <v>1</v>
      </c>
      <c r="E62" s="65">
        <v>688.53</v>
      </c>
      <c r="F62" s="68"/>
      <c r="G62" s="65">
        <v>0</v>
      </c>
      <c r="H62" s="68"/>
      <c r="I62" s="65">
        <v>0</v>
      </c>
      <c r="J62" s="68"/>
      <c r="K62" s="65">
        <v>0</v>
      </c>
      <c r="L62" s="68"/>
      <c r="M62" s="65">
        <v>0</v>
      </c>
    </row>
    <row r="63" spans="1:13">
      <c r="A63" s="134" t="s">
        <v>60</v>
      </c>
      <c r="B63" s="89" t="s">
        <v>189</v>
      </c>
      <c r="C63" s="54" t="s">
        <v>49</v>
      </c>
      <c r="D63" s="68"/>
      <c r="E63" s="65">
        <v>0</v>
      </c>
      <c r="F63" s="68">
        <v>1</v>
      </c>
      <c r="G63" s="65">
        <v>551.29000000000008</v>
      </c>
      <c r="H63" s="68"/>
      <c r="I63" s="65">
        <v>0</v>
      </c>
      <c r="J63" s="68"/>
      <c r="K63" s="65">
        <v>0</v>
      </c>
      <c r="L63" s="68"/>
      <c r="M63" s="65">
        <v>0</v>
      </c>
    </row>
    <row r="64" spans="1:13">
      <c r="A64" s="134" t="s">
        <v>61</v>
      </c>
      <c r="B64" s="89" t="s">
        <v>81</v>
      </c>
      <c r="C64" s="54" t="s">
        <v>49</v>
      </c>
      <c r="D64" s="68"/>
      <c r="E64" s="65">
        <v>0</v>
      </c>
      <c r="F64" s="68">
        <v>1</v>
      </c>
      <c r="G64" s="65">
        <v>551.29000000000008</v>
      </c>
      <c r="H64" s="68"/>
      <c r="I64" s="65">
        <v>0</v>
      </c>
      <c r="J64" s="68"/>
      <c r="K64" s="65">
        <v>0</v>
      </c>
      <c r="L64" s="68"/>
      <c r="M64" s="65">
        <v>0</v>
      </c>
    </row>
    <row r="65" spans="1:13">
      <c r="A65" s="134" t="s">
        <v>63</v>
      </c>
      <c r="B65" s="89" t="s">
        <v>80</v>
      </c>
      <c r="C65" s="54" t="s">
        <v>49</v>
      </c>
      <c r="D65" s="68"/>
      <c r="E65" s="65">
        <v>0</v>
      </c>
      <c r="F65" s="68">
        <v>1</v>
      </c>
      <c r="G65" s="65">
        <v>68.900000000000006</v>
      </c>
      <c r="H65" s="68"/>
      <c r="I65" s="65">
        <v>0</v>
      </c>
      <c r="J65" s="68"/>
      <c r="K65" s="65">
        <v>0</v>
      </c>
      <c r="L65" s="68"/>
      <c r="M65" s="65">
        <v>0</v>
      </c>
    </row>
    <row r="66" spans="1:13">
      <c r="A66" s="134" t="s">
        <v>70</v>
      </c>
      <c r="B66" s="89" t="s">
        <v>190</v>
      </c>
      <c r="C66" s="54" t="s">
        <v>49</v>
      </c>
      <c r="D66" s="68"/>
      <c r="E66" s="65">
        <v>0</v>
      </c>
      <c r="F66" s="68">
        <v>1</v>
      </c>
      <c r="G66" s="65">
        <v>93.300000000000011</v>
      </c>
      <c r="H66" s="68"/>
      <c r="I66" s="65">
        <v>0</v>
      </c>
      <c r="J66" s="68"/>
      <c r="K66" s="65">
        <v>0</v>
      </c>
      <c r="L66" s="68"/>
      <c r="M66" s="65">
        <v>0</v>
      </c>
    </row>
    <row r="67" spans="1:13">
      <c r="A67" s="134" t="s">
        <v>71</v>
      </c>
      <c r="B67" s="89" t="s">
        <v>84</v>
      </c>
      <c r="C67" s="54" t="s">
        <v>49</v>
      </c>
      <c r="D67" s="68"/>
      <c r="E67" s="65">
        <v>0</v>
      </c>
      <c r="F67" s="68">
        <v>1</v>
      </c>
      <c r="G67" s="65">
        <v>93.300000000000011</v>
      </c>
      <c r="H67" s="68"/>
      <c r="I67" s="65">
        <v>0</v>
      </c>
      <c r="J67" s="68"/>
      <c r="K67" s="65">
        <v>0</v>
      </c>
      <c r="L67" s="68"/>
      <c r="M67" s="65">
        <v>0</v>
      </c>
    </row>
    <row r="68" spans="1:13">
      <c r="A68" s="134" t="s">
        <v>72</v>
      </c>
      <c r="B68" s="89" t="s">
        <v>219</v>
      </c>
      <c r="C68" s="54" t="s">
        <v>49</v>
      </c>
      <c r="D68" s="68"/>
      <c r="E68" s="65">
        <v>0</v>
      </c>
      <c r="F68" s="68"/>
      <c r="G68" s="65">
        <v>0</v>
      </c>
      <c r="H68" s="68">
        <v>1</v>
      </c>
      <c r="I68" s="65">
        <v>68.900000000000006</v>
      </c>
      <c r="J68" s="68"/>
      <c r="K68" s="65">
        <v>0</v>
      </c>
      <c r="L68" s="68"/>
      <c r="M68" s="65">
        <v>0</v>
      </c>
    </row>
    <row r="69" spans="1:13">
      <c r="A69" s="134" t="s">
        <v>73</v>
      </c>
      <c r="B69" s="89" t="s">
        <v>220</v>
      </c>
      <c r="C69" s="54" t="s">
        <v>49</v>
      </c>
      <c r="D69" s="68"/>
      <c r="E69" s="65">
        <v>0</v>
      </c>
      <c r="F69" s="68"/>
      <c r="G69" s="65">
        <v>0</v>
      </c>
      <c r="H69" s="68">
        <v>1</v>
      </c>
      <c r="I69" s="65">
        <v>68.900000000000006</v>
      </c>
      <c r="J69" s="68"/>
      <c r="K69" s="65">
        <v>0</v>
      </c>
      <c r="L69" s="68"/>
      <c r="M69" s="65">
        <v>0</v>
      </c>
    </row>
    <row r="70" spans="1:13">
      <c r="A70" s="134" t="s">
        <v>74</v>
      </c>
      <c r="B70" s="89" t="s">
        <v>222</v>
      </c>
      <c r="C70" s="54" t="s">
        <v>49</v>
      </c>
      <c r="D70" s="68"/>
      <c r="E70" s="65">
        <v>0</v>
      </c>
      <c r="F70" s="68"/>
      <c r="G70" s="65">
        <v>0</v>
      </c>
      <c r="H70" s="68">
        <v>1</v>
      </c>
      <c r="I70" s="65">
        <v>68.900000000000006</v>
      </c>
      <c r="J70" s="68"/>
      <c r="K70" s="65">
        <v>0</v>
      </c>
      <c r="L70" s="68"/>
      <c r="M70" s="65">
        <v>0</v>
      </c>
    </row>
    <row r="71" spans="1:13">
      <c r="A71" s="134" t="s">
        <v>75</v>
      </c>
      <c r="B71" s="89" t="s">
        <v>223</v>
      </c>
      <c r="C71" s="54" t="s">
        <v>49</v>
      </c>
      <c r="D71" s="68"/>
      <c r="E71" s="65">
        <v>0</v>
      </c>
      <c r="F71" s="68"/>
      <c r="G71" s="65">
        <v>0</v>
      </c>
      <c r="H71" s="68">
        <v>1</v>
      </c>
      <c r="I71" s="65">
        <v>68.900000000000006</v>
      </c>
      <c r="J71" s="68"/>
      <c r="K71" s="65">
        <v>0</v>
      </c>
      <c r="L71" s="68"/>
      <c r="M71" s="65">
        <v>0</v>
      </c>
    </row>
    <row r="72" spans="1:13">
      <c r="A72" s="134" t="s">
        <v>76</v>
      </c>
      <c r="B72" s="89" t="s">
        <v>83</v>
      </c>
      <c r="C72" s="54" t="s">
        <v>49</v>
      </c>
      <c r="D72" s="68"/>
      <c r="E72" s="65">
        <v>0</v>
      </c>
      <c r="F72" s="68"/>
      <c r="G72" s="65">
        <v>0</v>
      </c>
      <c r="H72" s="68">
        <v>1</v>
      </c>
      <c r="I72" s="65">
        <v>93.300000000000011</v>
      </c>
      <c r="J72" s="68"/>
      <c r="K72" s="65">
        <v>0</v>
      </c>
      <c r="L72" s="68"/>
      <c r="M72" s="65">
        <v>0</v>
      </c>
    </row>
    <row r="73" spans="1:13">
      <c r="A73" s="134" t="s">
        <v>87</v>
      </c>
      <c r="B73" s="89" t="s">
        <v>221</v>
      </c>
      <c r="C73" s="54" t="s">
        <v>49</v>
      </c>
      <c r="D73" s="68"/>
      <c r="E73" s="65">
        <v>0</v>
      </c>
      <c r="F73" s="68"/>
      <c r="G73" s="65">
        <v>0</v>
      </c>
      <c r="H73" s="68"/>
      <c r="I73" s="65">
        <v>0</v>
      </c>
      <c r="J73" s="68">
        <v>1</v>
      </c>
      <c r="K73" s="65">
        <v>68.900000000000006</v>
      </c>
      <c r="L73" s="68"/>
      <c r="M73" s="65">
        <v>0</v>
      </c>
    </row>
    <row r="74" spans="1:13">
      <c r="A74" s="134" t="s">
        <v>88</v>
      </c>
      <c r="B74" s="89" t="s">
        <v>86</v>
      </c>
      <c r="C74" s="54" t="s">
        <v>49</v>
      </c>
      <c r="D74" s="68"/>
      <c r="E74" s="65">
        <v>0</v>
      </c>
      <c r="F74" s="68"/>
      <c r="G74" s="65">
        <v>0</v>
      </c>
      <c r="H74" s="68"/>
      <c r="I74" s="65">
        <v>0</v>
      </c>
      <c r="J74" s="68">
        <v>1</v>
      </c>
      <c r="K74" s="65">
        <v>68.900000000000006</v>
      </c>
      <c r="L74" s="68"/>
      <c r="M74" s="65">
        <v>0</v>
      </c>
    </row>
    <row r="75" spans="1:13">
      <c r="A75" s="134" t="s">
        <v>89</v>
      </c>
      <c r="B75" s="89" t="s">
        <v>224</v>
      </c>
      <c r="C75" s="54" t="s">
        <v>49</v>
      </c>
      <c r="D75" s="68"/>
      <c r="E75" s="65">
        <v>0</v>
      </c>
      <c r="F75" s="68"/>
      <c r="G75" s="65">
        <v>0</v>
      </c>
      <c r="H75" s="68"/>
      <c r="I75" s="65">
        <v>0</v>
      </c>
      <c r="J75" s="68">
        <v>1</v>
      </c>
      <c r="K75" s="65">
        <v>68.900000000000006</v>
      </c>
      <c r="L75" s="68"/>
      <c r="M75" s="65">
        <v>0</v>
      </c>
    </row>
    <row r="76" spans="1:13">
      <c r="A76" s="134" t="s">
        <v>230</v>
      </c>
      <c r="B76" s="89" t="s">
        <v>85</v>
      </c>
      <c r="C76" s="54" t="s">
        <v>49</v>
      </c>
      <c r="D76" s="68"/>
      <c r="E76" s="65">
        <v>0</v>
      </c>
      <c r="F76" s="68"/>
      <c r="G76" s="65">
        <v>0</v>
      </c>
      <c r="H76" s="68"/>
      <c r="I76" s="65">
        <v>0</v>
      </c>
      <c r="J76" s="68">
        <v>1</v>
      </c>
      <c r="K76" s="65">
        <v>93.300000000000011</v>
      </c>
      <c r="L76" s="68"/>
      <c r="M76" s="65">
        <v>0</v>
      </c>
    </row>
    <row r="77" spans="1:13">
      <c r="A77" s="134" t="s">
        <v>90</v>
      </c>
      <c r="B77" s="89" t="s">
        <v>225</v>
      </c>
      <c r="C77" s="54" t="s">
        <v>49</v>
      </c>
      <c r="D77" s="68"/>
      <c r="E77" s="65">
        <v>0</v>
      </c>
      <c r="F77" s="68"/>
      <c r="G77" s="65">
        <v>0</v>
      </c>
      <c r="H77" s="68"/>
      <c r="I77" s="65">
        <v>0</v>
      </c>
      <c r="J77" s="68">
        <v>1</v>
      </c>
      <c r="K77" s="65">
        <v>93.300000000000011</v>
      </c>
      <c r="L77" s="68"/>
      <c r="M77" s="65">
        <v>0</v>
      </c>
    </row>
    <row r="78" spans="1:13">
      <c r="A78" s="134" t="s">
        <v>144</v>
      </c>
      <c r="B78" s="89" t="s">
        <v>226</v>
      </c>
      <c r="C78" s="54" t="s">
        <v>49</v>
      </c>
      <c r="D78" s="68"/>
      <c r="E78" s="65">
        <v>0</v>
      </c>
      <c r="F78" s="68"/>
      <c r="G78" s="65">
        <v>0</v>
      </c>
      <c r="H78" s="68"/>
      <c r="I78" s="65">
        <v>0</v>
      </c>
      <c r="J78" s="68"/>
      <c r="K78" s="65">
        <v>0</v>
      </c>
      <c r="L78" s="68">
        <v>1</v>
      </c>
      <c r="M78" s="65">
        <v>93.300000000000011</v>
      </c>
    </row>
    <row r="79" spans="1:13">
      <c r="A79" s="134" t="s">
        <v>170</v>
      </c>
      <c r="B79" s="89" t="s">
        <v>227</v>
      </c>
      <c r="C79" s="54" t="s">
        <v>49</v>
      </c>
      <c r="D79" s="68"/>
      <c r="E79" s="65">
        <v>0</v>
      </c>
      <c r="F79" s="68"/>
      <c r="G79" s="65">
        <v>0</v>
      </c>
      <c r="H79" s="68"/>
      <c r="I79" s="65">
        <v>0</v>
      </c>
      <c r="J79" s="68"/>
      <c r="K79" s="65">
        <v>0</v>
      </c>
      <c r="L79" s="68">
        <v>1</v>
      </c>
      <c r="M79" s="65">
        <v>68.900000000000006</v>
      </c>
    </row>
    <row r="80" spans="1:13">
      <c r="A80" s="134" t="s">
        <v>231</v>
      </c>
      <c r="B80" s="89" t="s">
        <v>228</v>
      </c>
      <c r="C80" s="54" t="s">
        <v>49</v>
      </c>
      <c r="D80" s="68"/>
      <c r="E80" s="65">
        <v>0</v>
      </c>
      <c r="F80" s="68"/>
      <c r="G80" s="65">
        <v>0</v>
      </c>
      <c r="H80" s="68"/>
      <c r="I80" s="65">
        <v>0</v>
      </c>
      <c r="J80" s="68"/>
      <c r="K80" s="65">
        <v>0</v>
      </c>
      <c r="L80" s="68">
        <v>1</v>
      </c>
      <c r="M80" s="65">
        <v>68.900000000000006</v>
      </c>
    </row>
    <row r="81" spans="1:13">
      <c r="A81" s="134" t="s">
        <v>232</v>
      </c>
      <c r="B81" s="89" t="s">
        <v>229</v>
      </c>
      <c r="C81" s="54" t="s">
        <v>49</v>
      </c>
      <c r="D81" s="68"/>
      <c r="E81" s="65">
        <v>0</v>
      </c>
      <c r="F81" s="68"/>
      <c r="G81" s="65">
        <v>0</v>
      </c>
      <c r="H81" s="68"/>
      <c r="I81" s="65">
        <v>0</v>
      </c>
      <c r="J81" s="68"/>
      <c r="K81" s="65">
        <v>0</v>
      </c>
      <c r="L81" s="68">
        <v>1</v>
      </c>
      <c r="M81" s="65">
        <v>68.900000000000006</v>
      </c>
    </row>
    <row r="82" spans="1:13">
      <c r="A82" s="134" t="s">
        <v>233</v>
      </c>
      <c r="B82" s="89" t="s">
        <v>129</v>
      </c>
      <c r="C82" s="54" t="s">
        <v>49</v>
      </c>
      <c r="D82" s="68"/>
      <c r="E82" s="65">
        <v>0</v>
      </c>
      <c r="F82" s="68"/>
      <c r="G82" s="65">
        <v>0</v>
      </c>
      <c r="H82" s="68"/>
      <c r="I82" s="65">
        <v>0</v>
      </c>
      <c r="J82" s="68"/>
      <c r="K82" s="65">
        <v>0</v>
      </c>
      <c r="L82" s="68">
        <v>1</v>
      </c>
      <c r="M82" s="65">
        <v>107.94999999999999</v>
      </c>
    </row>
    <row r="83" spans="1:13">
      <c r="A83" s="52">
        <v>2.2000000000000002</v>
      </c>
      <c r="B83" s="51" t="s">
        <v>48</v>
      </c>
      <c r="C83" s="56"/>
      <c r="D83" s="66">
        <v>5</v>
      </c>
      <c r="E83" s="64">
        <f>SUM(E84:E93)</f>
        <v>451.4</v>
      </c>
      <c r="F83" s="68">
        <f t="shared" ref="F83:M83" si="13">SUM(F84:F93)</f>
        <v>4</v>
      </c>
      <c r="G83" s="64">
        <f t="shared" si="13"/>
        <v>245.2</v>
      </c>
      <c r="H83" s="68"/>
      <c r="I83" s="64">
        <f t="shared" si="13"/>
        <v>0</v>
      </c>
      <c r="J83" s="68">
        <f t="shared" si="13"/>
        <v>1</v>
      </c>
      <c r="K83" s="64">
        <f t="shared" si="13"/>
        <v>85.75</v>
      </c>
      <c r="L83" s="68"/>
      <c r="M83" s="64">
        <f t="shared" si="13"/>
        <v>0</v>
      </c>
    </row>
    <row r="84" spans="1:13">
      <c r="A84" s="134" t="s">
        <v>19</v>
      </c>
      <c r="B84" s="89" t="s">
        <v>69</v>
      </c>
      <c r="C84" s="54" t="s">
        <v>49</v>
      </c>
      <c r="D84" s="68">
        <v>1</v>
      </c>
      <c r="E84" s="65">
        <v>48.2</v>
      </c>
      <c r="F84" s="68"/>
      <c r="G84" s="65">
        <v>0</v>
      </c>
      <c r="H84" s="68"/>
      <c r="I84" s="65">
        <v>0</v>
      </c>
      <c r="J84" s="68"/>
      <c r="K84" s="65">
        <v>0</v>
      </c>
      <c r="L84" s="68"/>
      <c r="M84" s="65">
        <v>0</v>
      </c>
    </row>
    <row r="85" spans="1:13">
      <c r="A85" s="134" t="s">
        <v>20</v>
      </c>
      <c r="B85" s="89" t="s">
        <v>184</v>
      </c>
      <c r="C85" s="54" t="s">
        <v>49</v>
      </c>
      <c r="D85" s="68">
        <v>1</v>
      </c>
      <c r="E85" s="65">
        <v>211</v>
      </c>
      <c r="F85" s="68"/>
      <c r="G85" s="65">
        <v>0</v>
      </c>
      <c r="H85" s="68"/>
      <c r="I85" s="65">
        <v>0</v>
      </c>
      <c r="J85" s="68"/>
      <c r="K85" s="65">
        <v>0</v>
      </c>
      <c r="L85" s="68"/>
      <c r="M85" s="65">
        <v>0</v>
      </c>
    </row>
    <row r="86" spans="1:13">
      <c r="A86" s="134" t="s">
        <v>21</v>
      </c>
      <c r="B86" s="89" t="s">
        <v>185</v>
      </c>
      <c r="C86" s="54" t="s">
        <v>49</v>
      </c>
      <c r="D86" s="68">
        <v>1</v>
      </c>
      <c r="E86" s="65">
        <v>106</v>
      </c>
      <c r="F86" s="68"/>
      <c r="G86" s="65">
        <v>0</v>
      </c>
      <c r="H86" s="68"/>
      <c r="I86" s="65">
        <v>0</v>
      </c>
      <c r="J86" s="68"/>
      <c r="K86" s="65">
        <v>0</v>
      </c>
      <c r="L86" s="68"/>
      <c r="M86" s="65">
        <v>0</v>
      </c>
    </row>
    <row r="87" spans="1:13">
      <c r="A87" s="134" t="s">
        <v>25</v>
      </c>
      <c r="B87" s="89" t="s">
        <v>292</v>
      </c>
      <c r="C87" s="54" t="s">
        <v>49</v>
      </c>
      <c r="D87" s="68">
        <v>1</v>
      </c>
      <c r="E87" s="65">
        <v>67</v>
      </c>
      <c r="F87" s="68"/>
      <c r="G87" s="65">
        <v>0</v>
      </c>
      <c r="H87" s="68"/>
      <c r="I87" s="65">
        <v>0</v>
      </c>
      <c r="J87" s="68"/>
      <c r="K87" s="65">
        <v>0</v>
      </c>
      <c r="L87" s="68"/>
      <c r="M87" s="65">
        <v>0</v>
      </c>
    </row>
    <row r="88" spans="1:13">
      <c r="A88" s="134" t="s">
        <v>60</v>
      </c>
      <c r="B88" s="89" t="s">
        <v>293</v>
      </c>
      <c r="C88" s="54" t="s">
        <v>49</v>
      </c>
      <c r="D88" s="68">
        <v>1</v>
      </c>
      <c r="E88" s="65">
        <v>19.2</v>
      </c>
      <c r="F88" s="68"/>
      <c r="G88" s="65">
        <v>0</v>
      </c>
      <c r="H88" s="68"/>
      <c r="I88" s="65">
        <v>0</v>
      </c>
      <c r="J88" s="68"/>
      <c r="K88" s="65">
        <v>0</v>
      </c>
      <c r="L88" s="68"/>
      <c r="M88" s="65">
        <v>0</v>
      </c>
    </row>
    <row r="89" spans="1:13">
      <c r="A89" s="134" t="s">
        <v>61</v>
      </c>
      <c r="B89" s="89" t="s">
        <v>191</v>
      </c>
      <c r="C89" s="54" t="s">
        <v>49</v>
      </c>
      <c r="D89" s="68"/>
      <c r="E89" s="65">
        <v>0</v>
      </c>
      <c r="F89" s="68">
        <v>1</v>
      </c>
      <c r="G89" s="65">
        <v>85.75</v>
      </c>
      <c r="H89" s="68"/>
      <c r="I89" s="65">
        <v>0</v>
      </c>
      <c r="J89" s="68"/>
      <c r="K89" s="65">
        <v>0</v>
      </c>
      <c r="L89" s="68"/>
      <c r="M89" s="65">
        <v>0</v>
      </c>
    </row>
    <row r="90" spans="1:13">
      <c r="A90" s="134" t="s">
        <v>63</v>
      </c>
      <c r="B90" s="89" t="s">
        <v>139</v>
      </c>
      <c r="C90" s="54" t="s">
        <v>49</v>
      </c>
      <c r="D90" s="68"/>
      <c r="E90" s="65">
        <v>0</v>
      </c>
      <c r="F90" s="68">
        <v>1</v>
      </c>
      <c r="G90" s="65">
        <v>85.75</v>
      </c>
      <c r="H90" s="68"/>
      <c r="I90" s="65">
        <v>0</v>
      </c>
      <c r="J90" s="68"/>
      <c r="K90" s="65">
        <v>0</v>
      </c>
      <c r="L90" s="68"/>
      <c r="M90" s="65">
        <v>0</v>
      </c>
    </row>
    <row r="91" spans="1:13">
      <c r="A91" s="134" t="s">
        <v>70</v>
      </c>
      <c r="B91" s="89" t="s">
        <v>192</v>
      </c>
      <c r="C91" s="54" t="s">
        <v>49</v>
      </c>
      <c r="D91" s="68"/>
      <c r="E91" s="65">
        <v>0</v>
      </c>
      <c r="F91" s="68">
        <v>1</v>
      </c>
      <c r="G91" s="65">
        <v>48.2</v>
      </c>
      <c r="H91" s="68"/>
      <c r="I91" s="65">
        <v>0</v>
      </c>
      <c r="J91" s="68"/>
      <c r="K91" s="65">
        <v>0</v>
      </c>
      <c r="L91" s="68"/>
      <c r="M91" s="65">
        <v>0</v>
      </c>
    </row>
    <row r="92" spans="1:13">
      <c r="A92" s="134" t="s">
        <v>71</v>
      </c>
      <c r="B92" s="89" t="s">
        <v>193</v>
      </c>
      <c r="C92" s="54" t="s">
        <v>49</v>
      </c>
      <c r="D92" s="68"/>
      <c r="E92" s="65">
        <v>0</v>
      </c>
      <c r="F92" s="68">
        <v>1</v>
      </c>
      <c r="G92" s="65">
        <v>25.5</v>
      </c>
      <c r="H92" s="68"/>
      <c r="I92" s="65">
        <v>0</v>
      </c>
      <c r="J92" s="68"/>
      <c r="K92" s="65">
        <v>0</v>
      </c>
      <c r="L92" s="68"/>
      <c r="M92" s="65">
        <v>0</v>
      </c>
    </row>
    <row r="93" spans="1:13">
      <c r="A93" s="134" t="s">
        <v>72</v>
      </c>
      <c r="B93" s="89" t="s">
        <v>62</v>
      </c>
      <c r="C93" s="54" t="s">
        <v>49</v>
      </c>
      <c r="D93" s="68"/>
      <c r="E93" s="65">
        <v>0</v>
      </c>
      <c r="F93" s="68"/>
      <c r="G93" s="65">
        <v>0</v>
      </c>
      <c r="H93" s="68"/>
      <c r="I93" s="65">
        <v>0</v>
      </c>
      <c r="J93" s="68">
        <v>1</v>
      </c>
      <c r="K93" s="65">
        <v>85.75</v>
      </c>
      <c r="L93" s="68"/>
      <c r="M93" s="65">
        <v>0</v>
      </c>
    </row>
    <row r="94" spans="1:13" ht="27">
      <c r="A94" s="52">
        <v>2.2999999999999998</v>
      </c>
      <c r="B94" s="51" t="s">
        <v>50</v>
      </c>
      <c r="C94" s="53"/>
      <c r="D94" s="66"/>
      <c r="E94" s="64">
        <f>SUM(E95:E99)</f>
        <v>9.5</v>
      </c>
      <c r="F94" s="64"/>
      <c r="G94" s="64">
        <f t="shared" ref="G94:M94" si="14">SUM(G95:G99)</f>
        <v>4.7</v>
      </c>
      <c r="H94" s="64"/>
      <c r="I94" s="64">
        <f t="shared" si="14"/>
        <v>3</v>
      </c>
      <c r="J94" s="64"/>
      <c r="K94" s="64">
        <f t="shared" si="14"/>
        <v>3.5</v>
      </c>
      <c r="L94" s="64"/>
      <c r="M94" s="64">
        <f t="shared" si="14"/>
        <v>0</v>
      </c>
    </row>
    <row r="95" spans="1:13" ht="27">
      <c r="A95" s="134" t="s">
        <v>19</v>
      </c>
      <c r="B95" s="89" t="s">
        <v>234</v>
      </c>
      <c r="C95" s="54"/>
      <c r="D95" s="68"/>
      <c r="E95" s="65">
        <v>9.5</v>
      </c>
      <c r="F95" s="66"/>
      <c r="G95" s="64">
        <v>0</v>
      </c>
      <c r="H95" s="68"/>
      <c r="I95" s="65">
        <v>0</v>
      </c>
      <c r="J95" s="68"/>
      <c r="K95" s="65">
        <v>0</v>
      </c>
      <c r="L95" s="68"/>
      <c r="M95" s="65">
        <v>0</v>
      </c>
    </row>
    <row r="96" spans="1:13" ht="27">
      <c r="A96" s="134" t="s">
        <v>20</v>
      </c>
      <c r="B96" s="89" t="s">
        <v>237</v>
      </c>
      <c r="C96" s="54"/>
      <c r="D96" s="68"/>
      <c r="E96" s="65">
        <v>0</v>
      </c>
      <c r="F96" s="66"/>
      <c r="G96" s="64">
        <v>4.7</v>
      </c>
      <c r="H96" s="68"/>
      <c r="I96" s="65">
        <v>0</v>
      </c>
      <c r="J96" s="68"/>
      <c r="K96" s="65">
        <v>0</v>
      </c>
      <c r="L96" s="68"/>
      <c r="M96" s="65">
        <v>0</v>
      </c>
    </row>
    <row r="97" spans="1:13" ht="27">
      <c r="A97" s="134" t="s">
        <v>21</v>
      </c>
      <c r="B97" s="89" t="s">
        <v>236</v>
      </c>
      <c r="C97" s="54"/>
      <c r="D97" s="68"/>
      <c r="E97" s="65">
        <v>0</v>
      </c>
      <c r="F97" s="66"/>
      <c r="G97" s="65">
        <v>0</v>
      </c>
      <c r="H97" s="68"/>
      <c r="I97" s="65">
        <v>1.9</v>
      </c>
      <c r="J97" s="68"/>
      <c r="K97" s="65">
        <v>0</v>
      </c>
      <c r="L97" s="68"/>
      <c r="M97" s="65">
        <v>0</v>
      </c>
    </row>
    <row r="98" spans="1:13" ht="27">
      <c r="A98" s="134" t="s">
        <v>25</v>
      </c>
      <c r="B98" s="89" t="s">
        <v>235</v>
      </c>
      <c r="C98" s="54"/>
      <c r="D98" s="68"/>
      <c r="E98" s="65">
        <v>0</v>
      </c>
      <c r="F98" s="66"/>
      <c r="G98" s="65">
        <v>0</v>
      </c>
      <c r="H98" s="68"/>
      <c r="I98" s="65">
        <v>1.1000000000000001</v>
      </c>
      <c r="J98" s="68"/>
      <c r="K98" s="65">
        <v>0</v>
      </c>
      <c r="L98" s="68"/>
      <c r="M98" s="65">
        <v>0</v>
      </c>
    </row>
    <row r="99" spans="1:13" ht="27">
      <c r="A99" s="134" t="s">
        <v>60</v>
      </c>
      <c r="B99" s="89" t="s">
        <v>238</v>
      </c>
      <c r="C99" s="54"/>
      <c r="D99" s="68"/>
      <c r="E99" s="65">
        <v>0</v>
      </c>
      <c r="F99" s="66"/>
      <c r="G99" s="65">
        <v>0</v>
      </c>
      <c r="H99" s="68"/>
      <c r="I99" s="65">
        <v>0</v>
      </c>
      <c r="J99" s="68"/>
      <c r="K99" s="65">
        <v>3.5</v>
      </c>
      <c r="L99" s="68"/>
      <c r="M99" s="65">
        <v>0</v>
      </c>
    </row>
    <row r="100" spans="1:13">
      <c r="A100" s="47">
        <v>3</v>
      </c>
      <c r="B100" s="48" t="s">
        <v>51</v>
      </c>
      <c r="C100" s="137"/>
      <c r="D100" s="67"/>
      <c r="E100" s="61">
        <f>E101+E102+E103</f>
        <v>342.84999999999997</v>
      </c>
      <c r="F100" s="141">
        <f t="shared" ref="F100:M100" si="15">F101+F102+F103</f>
        <v>89</v>
      </c>
      <c r="G100" s="61">
        <f t="shared" si="15"/>
        <v>367.25</v>
      </c>
      <c r="H100" s="141">
        <f t="shared" si="15"/>
        <v>58</v>
      </c>
      <c r="I100" s="61">
        <f t="shared" si="15"/>
        <v>155.05500000000001</v>
      </c>
      <c r="J100" s="141">
        <f t="shared" si="15"/>
        <v>54</v>
      </c>
      <c r="K100" s="61">
        <f t="shared" si="15"/>
        <v>130.285</v>
      </c>
      <c r="L100" s="141">
        <f t="shared" si="15"/>
        <v>54</v>
      </c>
      <c r="M100" s="61">
        <f t="shared" si="15"/>
        <v>130.285</v>
      </c>
    </row>
    <row r="101" spans="1:13">
      <c r="A101" s="52">
        <v>3.1</v>
      </c>
      <c r="B101" s="51" t="s">
        <v>64</v>
      </c>
      <c r="C101" s="53" t="s">
        <v>6</v>
      </c>
      <c r="D101" s="66">
        <v>50</v>
      </c>
      <c r="E101" s="64">
        <v>26.885000000000002</v>
      </c>
      <c r="F101" s="66">
        <v>50</v>
      </c>
      <c r="G101" s="64">
        <v>26.885000000000002</v>
      </c>
      <c r="H101" s="66">
        <v>50</v>
      </c>
      <c r="I101" s="64">
        <v>26.885000000000002</v>
      </c>
      <c r="J101" s="66">
        <v>50</v>
      </c>
      <c r="K101" s="64">
        <v>26.885000000000002</v>
      </c>
      <c r="L101" s="66">
        <v>50</v>
      </c>
      <c r="M101" s="64">
        <v>26.885000000000002</v>
      </c>
    </row>
    <row r="102" spans="1:13">
      <c r="A102" s="52">
        <v>3.2</v>
      </c>
      <c r="B102" s="51" t="s">
        <v>52</v>
      </c>
      <c r="C102" s="53" t="s">
        <v>6</v>
      </c>
      <c r="D102" s="66">
        <v>37</v>
      </c>
      <c r="E102" s="64">
        <v>253.26499999999999</v>
      </c>
      <c r="F102" s="66">
        <v>34</v>
      </c>
      <c r="G102" s="64">
        <v>232.73</v>
      </c>
      <c r="H102" s="66">
        <v>3</v>
      </c>
      <c r="I102" s="64">
        <v>20.53</v>
      </c>
      <c r="J102" s="66"/>
      <c r="K102" s="64">
        <v>0</v>
      </c>
      <c r="L102" s="66"/>
      <c r="M102" s="64">
        <v>0</v>
      </c>
    </row>
    <row r="103" spans="1:13" ht="27">
      <c r="A103" s="52">
        <v>3.3</v>
      </c>
      <c r="B103" s="51" t="s">
        <v>53</v>
      </c>
      <c r="C103" s="53" t="s">
        <v>6</v>
      </c>
      <c r="D103" s="66">
        <v>3</v>
      </c>
      <c r="E103" s="64">
        <v>62.7</v>
      </c>
      <c r="F103" s="66">
        <v>5</v>
      </c>
      <c r="G103" s="64">
        <v>107.63500000000002</v>
      </c>
      <c r="H103" s="66">
        <v>5</v>
      </c>
      <c r="I103" s="64">
        <v>107.64</v>
      </c>
      <c r="J103" s="66">
        <v>4</v>
      </c>
      <c r="K103" s="64">
        <v>103.4</v>
      </c>
      <c r="L103" s="66">
        <v>4</v>
      </c>
      <c r="M103" s="64">
        <v>103.4</v>
      </c>
    </row>
    <row r="104" spans="1:13" s="94" customFormat="1" ht="20.100000000000001" customHeight="1">
      <c r="A104" s="57"/>
      <c r="B104" s="58" t="s">
        <v>10</v>
      </c>
      <c r="C104" s="59"/>
      <c r="D104" s="69"/>
      <c r="E104" s="114">
        <f>E100+E57+E12</f>
        <v>13405.389645232957</v>
      </c>
      <c r="F104" s="114"/>
      <c r="G104" s="114">
        <f t="shared" ref="G104:M104" si="16">G100+G57+G12</f>
        <v>11160.308983000001</v>
      </c>
      <c r="H104" s="114"/>
      <c r="I104" s="114">
        <f t="shared" si="16"/>
        <v>9740.7916094299999</v>
      </c>
      <c r="J104" s="114"/>
      <c r="K104" s="114">
        <f t="shared" si="16"/>
        <v>13795.769844027272</v>
      </c>
      <c r="L104" s="114"/>
      <c r="M104" s="114">
        <f t="shared" si="16"/>
        <v>5399.486851454546</v>
      </c>
    </row>
  </sheetData>
  <mergeCells count="11">
    <mergeCell ref="D8:M8"/>
    <mergeCell ref="K7:M7"/>
    <mergeCell ref="A6:M6"/>
    <mergeCell ref="F9:G9"/>
    <mergeCell ref="H9:I9"/>
    <mergeCell ref="J9:K9"/>
    <mergeCell ref="L9:M9"/>
    <mergeCell ref="A8:A10"/>
    <mergeCell ref="B8:B10"/>
    <mergeCell ref="C8:C10"/>
    <mergeCell ref="D9:E9"/>
  </mergeCells>
  <printOptions horizontalCentered="1"/>
  <pageMargins left="0" right="0" top="0.35" bottom="0.35" header="0.3" footer="0.3"/>
  <pageSetup paperSize="9" scale="81" fitToHeight="0" orientation="landscape" errors="blank" r:id="rId1"/>
  <headerFooter>
    <oddFooter>&amp;C&amp;P</oddFooter>
  </headerFooter>
  <rowBreaks count="3" manualBreakCount="3">
    <brk id="41" max="12" man="1"/>
    <brk id="58" max="12" man="1"/>
    <brk id="90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30"/>
  <sheetViews>
    <sheetView view="pageBreakPreview" topLeftCell="A11" zoomScale="90" zoomScaleNormal="90" zoomScaleSheetLayoutView="90" workbookViewId="0">
      <selection activeCell="R13" sqref="R13"/>
    </sheetView>
  </sheetViews>
  <sheetFormatPr defaultRowHeight="15"/>
  <cols>
    <col min="1" max="1" width="4.7109375" style="22" customWidth="1"/>
    <col min="2" max="2" width="48.7109375" style="22" customWidth="1"/>
    <col min="3" max="3" width="7.85546875" style="21" customWidth="1"/>
    <col min="4" max="4" width="10.7109375" style="22" customWidth="1"/>
    <col min="5" max="5" width="11.5703125" style="22" bestFit="1" customWidth="1"/>
    <col min="6" max="6" width="10.7109375" style="22" customWidth="1"/>
    <col min="7" max="7" width="12.5703125" style="22" bestFit="1" customWidth="1"/>
    <col min="8" max="8" width="10.7109375" style="22" customWidth="1"/>
    <col min="9" max="9" width="15.140625" style="22" customWidth="1"/>
    <col min="10" max="13" width="10.7109375" style="22" customWidth="1"/>
    <col min="14" max="98" width="9.140625" style="22"/>
    <col min="99" max="99" width="6.7109375" style="22" customWidth="1"/>
    <col min="100" max="100" width="62.7109375" style="22" customWidth="1"/>
    <col min="101" max="101" width="8.42578125" style="22" customWidth="1"/>
    <col min="102" max="102" width="7" style="22" bestFit="1" customWidth="1"/>
    <col min="103" max="103" width="11.28515625" style="22" bestFit="1" customWidth="1"/>
    <col min="104" max="104" width="8" style="22" bestFit="1" customWidth="1"/>
    <col min="105" max="105" width="11.28515625" style="22" bestFit="1" customWidth="1"/>
    <col min="106" max="106" width="7" style="22" bestFit="1" customWidth="1"/>
    <col min="107" max="107" width="11.28515625" style="22" bestFit="1" customWidth="1"/>
    <col min="108" max="354" width="9.140625" style="22"/>
    <col min="355" max="355" width="6.7109375" style="22" customWidth="1"/>
    <col min="356" max="356" width="62.7109375" style="22" customWidth="1"/>
    <col min="357" max="357" width="8.42578125" style="22" customWidth="1"/>
    <col min="358" max="358" width="7" style="22" bestFit="1" customWidth="1"/>
    <col min="359" max="359" width="11.28515625" style="22" bestFit="1" customWidth="1"/>
    <col min="360" max="360" width="8" style="22" bestFit="1" customWidth="1"/>
    <col min="361" max="361" width="11.28515625" style="22" bestFit="1" customWidth="1"/>
    <col min="362" max="362" width="7" style="22" bestFit="1" customWidth="1"/>
    <col min="363" max="363" width="11.28515625" style="22" bestFit="1" customWidth="1"/>
    <col min="364" max="610" width="9.140625" style="22"/>
    <col min="611" max="611" width="6.7109375" style="22" customWidth="1"/>
    <col min="612" max="612" width="62.7109375" style="22" customWidth="1"/>
    <col min="613" max="613" width="8.42578125" style="22" customWidth="1"/>
    <col min="614" max="614" width="7" style="22" bestFit="1" customWidth="1"/>
    <col min="615" max="615" width="11.28515625" style="22" bestFit="1" customWidth="1"/>
    <col min="616" max="616" width="8" style="22" bestFit="1" customWidth="1"/>
    <col min="617" max="617" width="11.28515625" style="22" bestFit="1" customWidth="1"/>
    <col min="618" max="618" width="7" style="22" bestFit="1" customWidth="1"/>
    <col min="619" max="619" width="11.28515625" style="22" bestFit="1" customWidth="1"/>
    <col min="620" max="866" width="9.140625" style="22"/>
    <col min="867" max="867" width="6.7109375" style="22" customWidth="1"/>
    <col min="868" max="868" width="62.7109375" style="22" customWidth="1"/>
    <col min="869" max="869" width="8.42578125" style="22" customWidth="1"/>
    <col min="870" max="870" width="7" style="22" bestFit="1" customWidth="1"/>
    <col min="871" max="871" width="11.28515625" style="22" bestFit="1" customWidth="1"/>
    <col min="872" max="872" width="8" style="22" bestFit="1" customWidth="1"/>
    <col min="873" max="873" width="11.28515625" style="22" bestFit="1" customWidth="1"/>
    <col min="874" max="874" width="7" style="22" bestFit="1" customWidth="1"/>
    <col min="875" max="875" width="11.28515625" style="22" bestFit="1" customWidth="1"/>
    <col min="876" max="1122" width="9.140625" style="22"/>
    <col min="1123" max="1123" width="6.7109375" style="22" customWidth="1"/>
    <col min="1124" max="1124" width="62.7109375" style="22" customWidth="1"/>
    <col min="1125" max="1125" width="8.42578125" style="22" customWidth="1"/>
    <col min="1126" max="1126" width="7" style="22" bestFit="1" customWidth="1"/>
    <col min="1127" max="1127" width="11.28515625" style="22" bestFit="1" customWidth="1"/>
    <col min="1128" max="1128" width="8" style="22" bestFit="1" customWidth="1"/>
    <col min="1129" max="1129" width="11.28515625" style="22" bestFit="1" customWidth="1"/>
    <col min="1130" max="1130" width="7" style="22" bestFit="1" customWidth="1"/>
    <col min="1131" max="1131" width="11.28515625" style="22" bestFit="1" customWidth="1"/>
    <col min="1132" max="1378" width="9.140625" style="22"/>
    <col min="1379" max="1379" width="6.7109375" style="22" customWidth="1"/>
    <col min="1380" max="1380" width="62.7109375" style="22" customWidth="1"/>
    <col min="1381" max="1381" width="8.42578125" style="22" customWidth="1"/>
    <col min="1382" max="1382" width="7" style="22" bestFit="1" customWidth="1"/>
    <col min="1383" max="1383" width="11.28515625" style="22" bestFit="1" customWidth="1"/>
    <col min="1384" max="1384" width="8" style="22" bestFit="1" customWidth="1"/>
    <col min="1385" max="1385" width="11.28515625" style="22" bestFit="1" customWidth="1"/>
    <col min="1386" max="1386" width="7" style="22" bestFit="1" customWidth="1"/>
    <col min="1387" max="1387" width="11.28515625" style="22" bestFit="1" customWidth="1"/>
    <col min="1388" max="1634" width="9.140625" style="22"/>
    <col min="1635" max="1635" width="6.7109375" style="22" customWidth="1"/>
    <col min="1636" max="1636" width="62.7109375" style="22" customWidth="1"/>
    <col min="1637" max="1637" width="8.42578125" style="22" customWidth="1"/>
    <col min="1638" max="1638" width="7" style="22" bestFit="1" customWidth="1"/>
    <col min="1639" max="1639" width="11.28515625" style="22" bestFit="1" customWidth="1"/>
    <col min="1640" max="1640" width="8" style="22" bestFit="1" customWidth="1"/>
    <col min="1641" max="1641" width="11.28515625" style="22" bestFit="1" customWidth="1"/>
    <col min="1642" max="1642" width="7" style="22" bestFit="1" customWidth="1"/>
    <col min="1643" max="1643" width="11.28515625" style="22" bestFit="1" customWidth="1"/>
    <col min="1644" max="1890" width="9.140625" style="22"/>
    <col min="1891" max="1891" width="6.7109375" style="22" customWidth="1"/>
    <col min="1892" max="1892" width="62.7109375" style="22" customWidth="1"/>
    <col min="1893" max="1893" width="8.42578125" style="22" customWidth="1"/>
    <col min="1894" max="1894" width="7" style="22" bestFit="1" customWidth="1"/>
    <col min="1895" max="1895" width="11.28515625" style="22" bestFit="1" customWidth="1"/>
    <col min="1896" max="1896" width="8" style="22" bestFit="1" customWidth="1"/>
    <col min="1897" max="1897" width="11.28515625" style="22" bestFit="1" customWidth="1"/>
    <col min="1898" max="1898" width="7" style="22" bestFit="1" customWidth="1"/>
    <col min="1899" max="1899" width="11.28515625" style="22" bestFit="1" customWidth="1"/>
    <col min="1900" max="2146" width="9.140625" style="22"/>
    <col min="2147" max="2147" width="6.7109375" style="22" customWidth="1"/>
    <col min="2148" max="2148" width="62.7109375" style="22" customWidth="1"/>
    <col min="2149" max="2149" width="8.42578125" style="22" customWidth="1"/>
    <col min="2150" max="2150" width="7" style="22" bestFit="1" customWidth="1"/>
    <col min="2151" max="2151" width="11.28515625" style="22" bestFit="1" customWidth="1"/>
    <col min="2152" max="2152" width="8" style="22" bestFit="1" customWidth="1"/>
    <col min="2153" max="2153" width="11.28515625" style="22" bestFit="1" customWidth="1"/>
    <col min="2154" max="2154" width="7" style="22" bestFit="1" customWidth="1"/>
    <col min="2155" max="2155" width="11.28515625" style="22" bestFit="1" customWidth="1"/>
    <col min="2156" max="2402" width="9.140625" style="22"/>
    <col min="2403" max="2403" width="6.7109375" style="22" customWidth="1"/>
    <col min="2404" max="2404" width="62.7109375" style="22" customWidth="1"/>
    <col min="2405" max="2405" width="8.42578125" style="22" customWidth="1"/>
    <col min="2406" max="2406" width="7" style="22" bestFit="1" customWidth="1"/>
    <col min="2407" max="2407" width="11.28515625" style="22" bestFit="1" customWidth="1"/>
    <col min="2408" max="2408" width="8" style="22" bestFit="1" customWidth="1"/>
    <col min="2409" max="2409" width="11.28515625" style="22" bestFit="1" customWidth="1"/>
    <col min="2410" max="2410" width="7" style="22" bestFit="1" customWidth="1"/>
    <col min="2411" max="2411" width="11.28515625" style="22" bestFit="1" customWidth="1"/>
    <col min="2412" max="2658" width="9.140625" style="22"/>
    <col min="2659" max="2659" width="6.7109375" style="22" customWidth="1"/>
    <col min="2660" max="2660" width="62.7109375" style="22" customWidth="1"/>
    <col min="2661" max="2661" width="8.42578125" style="22" customWidth="1"/>
    <col min="2662" max="2662" width="7" style="22" bestFit="1" customWidth="1"/>
    <col min="2663" max="2663" width="11.28515625" style="22" bestFit="1" customWidth="1"/>
    <col min="2664" max="2664" width="8" style="22" bestFit="1" customWidth="1"/>
    <col min="2665" max="2665" width="11.28515625" style="22" bestFit="1" customWidth="1"/>
    <col min="2666" max="2666" width="7" style="22" bestFit="1" customWidth="1"/>
    <col min="2667" max="2667" width="11.28515625" style="22" bestFit="1" customWidth="1"/>
    <col min="2668" max="2914" width="9.140625" style="22"/>
    <col min="2915" max="2915" width="6.7109375" style="22" customWidth="1"/>
    <col min="2916" max="2916" width="62.7109375" style="22" customWidth="1"/>
    <col min="2917" max="2917" width="8.42578125" style="22" customWidth="1"/>
    <col min="2918" max="2918" width="7" style="22" bestFit="1" customWidth="1"/>
    <col min="2919" max="2919" width="11.28515625" style="22" bestFit="1" customWidth="1"/>
    <col min="2920" max="2920" width="8" style="22" bestFit="1" customWidth="1"/>
    <col min="2921" max="2921" width="11.28515625" style="22" bestFit="1" customWidth="1"/>
    <col min="2922" max="2922" width="7" style="22" bestFit="1" customWidth="1"/>
    <col min="2923" max="2923" width="11.28515625" style="22" bestFit="1" customWidth="1"/>
    <col min="2924" max="3170" width="9.140625" style="22"/>
    <col min="3171" max="3171" width="6.7109375" style="22" customWidth="1"/>
    <col min="3172" max="3172" width="62.7109375" style="22" customWidth="1"/>
    <col min="3173" max="3173" width="8.42578125" style="22" customWidth="1"/>
    <col min="3174" max="3174" width="7" style="22" bestFit="1" customWidth="1"/>
    <col min="3175" max="3175" width="11.28515625" style="22" bestFit="1" customWidth="1"/>
    <col min="3176" max="3176" width="8" style="22" bestFit="1" customWidth="1"/>
    <col min="3177" max="3177" width="11.28515625" style="22" bestFit="1" customWidth="1"/>
    <col min="3178" max="3178" width="7" style="22" bestFit="1" customWidth="1"/>
    <col min="3179" max="3179" width="11.28515625" style="22" bestFit="1" customWidth="1"/>
    <col min="3180" max="3426" width="9.140625" style="22"/>
    <col min="3427" max="3427" width="6.7109375" style="22" customWidth="1"/>
    <col min="3428" max="3428" width="62.7109375" style="22" customWidth="1"/>
    <col min="3429" max="3429" width="8.42578125" style="22" customWidth="1"/>
    <col min="3430" max="3430" width="7" style="22" bestFit="1" customWidth="1"/>
    <col min="3431" max="3431" width="11.28515625" style="22" bestFit="1" customWidth="1"/>
    <col min="3432" max="3432" width="8" style="22" bestFit="1" customWidth="1"/>
    <col min="3433" max="3433" width="11.28515625" style="22" bestFit="1" customWidth="1"/>
    <col min="3434" max="3434" width="7" style="22" bestFit="1" customWidth="1"/>
    <col min="3435" max="3435" width="11.28515625" style="22" bestFit="1" customWidth="1"/>
    <col min="3436" max="3682" width="9.140625" style="22"/>
    <col min="3683" max="3683" width="6.7109375" style="22" customWidth="1"/>
    <col min="3684" max="3684" width="62.7109375" style="22" customWidth="1"/>
    <col min="3685" max="3685" width="8.42578125" style="22" customWidth="1"/>
    <col min="3686" max="3686" width="7" style="22" bestFit="1" customWidth="1"/>
    <col min="3687" max="3687" width="11.28515625" style="22" bestFit="1" customWidth="1"/>
    <col min="3688" max="3688" width="8" style="22" bestFit="1" customWidth="1"/>
    <col min="3689" max="3689" width="11.28515625" style="22" bestFit="1" customWidth="1"/>
    <col min="3690" max="3690" width="7" style="22" bestFit="1" customWidth="1"/>
    <col min="3691" max="3691" width="11.28515625" style="22" bestFit="1" customWidth="1"/>
    <col min="3692" max="3938" width="9.140625" style="22"/>
    <col min="3939" max="3939" width="6.7109375" style="22" customWidth="1"/>
    <col min="3940" max="3940" width="62.7109375" style="22" customWidth="1"/>
    <col min="3941" max="3941" width="8.42578125" style="22" customWidth="1"/>
    <col min="3942" max="3942" width="7" style="22" bestFit="1" customWidth="1"/>
    <col min="3943" max="3943" width="11.28515625" style="22" bestFit="1" customWidth="1"/>
    <col min="3944" max="3944" width="8" style="22" bestFit="1" customWidth="1"/>
    <col min="3945" max="3945" width="11.28515625" style="22" bestFit="1" customWidth="1"/>
    <col min="3946" max="3946" width="7" style="22" bestFit="1" customWidth="1"/>
    <col min="3947" max="3947" width="11.28515625" style="22" bestFit="1" customWidth="1"/>
    <col min="3948" max="4194" width="9.140625" style="22"/>
    <col min="4195" max="4195" width="6.7109375" style="22" customWidth="1"/>
    <col min="4196" max="4196" width="62.7109375" style="22" customWidth="1"/>
    <col min="4197" max="4197" width="8.42578125" style="22" customWidth="1"/>
    <col min="4198" max="4198" width="7" style="22" bestFit="1" customWidth="1"/>
    <col min="4199" max="4199" width="11.28515625" style="22" bestFit="1" customWidth="1"/>
    <col min="4200" max="4200" width="8" style="22" bestFit="1" customWidth="1"/>
    <col min="4201" max="4201" width="11.28515625" style="22" bestFit="1" customWidth="1"/>
    <col min="4202" max="4202" width="7" style="22" bestFit="1" customWidth="1"/>
    <col min="4203" max="4203" width="11.28515625" style="22" bestFit="1" customWidth="1"/>
    <col min="4204" max="4450" width="9.140625" style="22"/>
    <col min="4451" max="4451" width="6.7109375" style="22" customWidth="1"/>
    <col min="4452" max="4452" width="62.7109375" style="22" customWidth="1"/>
    <col min="4453" max="4453" width="8.42578125" style="22" customWidth="1"/>
    <col min="4454" max="4454" width="7" style="22" bestFit="1" customWidth="1"/>
    <col min="4455" max="4455" width="11.28515625" style="22" bestFit="1" customWidth="1"/>
    <col min="4456" max="4456" width="8" style="22" bestFit="1" customWidth="1"/>
    <col min="4457" max="4457" width="11.28515625" style="22" bestFit="1" customWidth="1"/>
    <col min="4458" max="4458" width="7" style="22" bestFit="1" customWidth="1"/>
    <col min="4459" max="4459" width="11.28515625" style="22" bestFit="1" customWidth="1"/>
    <col min="4460" max="4706" width="9.140625" style="22"/>
    <col min="4707" max="4707" width="6.7109375" style="22" customWidth="1"/>
    <col min="4708" max="4708" width="62.7109375" style="22" customWidth="1"/>
    <col min="4709" max="4709" width="8.42578125" style="22" customWidth="1"/>
    <col min="4710" max="4710" width="7" style="22" bestFit="1" customWidth="1"/>
    <col min="4711" max="4711" width="11.28515625" style="22" bestFit="1" customWidth="1"/>
    <col min="4712" max="4712" width="8" style="22" bestFit="1" customWidth="1"/>
    <col min="4713" max="4713" width="11.28515625" style="22" bestFit="1" customWidth="1"/>
    <col min="4714" max="4714" width="7" style="22" bestFit="1" customWidth="1"/>
    <col min="4715" max="4715" width="11.28515625" style="22" bestFit="1" customWidth="1"/>
    <col min="4716" max="4962" width="9.140625" style="22"/>
    <col min="4963" max="4963" width="6.7109375" style="22" customWidth="1"/>
    <col min="4964" max="4964" width="62.7109375" style="22" customWidth="1"/>
    <col min="4965" max="4965" width="8.42578125" style="22" customWidth="1"/>
    <col min="4966" max="4966" width="7" style="22" bestFit="1" customWidth="1"/>
    <col min="4967" max="4967" width="11.28515625" style="22" bestFit="1" customWidth="1"/>
    <col min="4968" max="4968" width="8" style="22" bestFit="1" customWidth="1"/>
    <col min="4969" max="4969" width="11.28515625" style="22" bestFit="1" customWidth="1"/>
    <col min="4970" max="4970" width="7" style="22" bestFit="1" customWidth="1"/>
    <col min="4971" max="4971" width="11.28515625" style="22" bestFit="1" customWidth="1"/>
    <col min="4972" max="5218" width="9.140625" style="22"/>
    <col min="5219" max="5219" width="6.7109375" style="22" customWidth="1"/>
    <col min="5220" max="5220" width="62.7109375" style="22" customWidth="1"/>
    <col min="5221" max="5221" width="8.42578125" style="22" customWidth="1"/>
    <col min="5222" max="5222" width="7" style="22" bestFit="1" customWidth="1"/>
    <col min="5223" max="5223" width="11.28515625" style="22" bestFit="1" customWidth="1"/>
    <col min="5224" max="5224" width="8" style="22" bestFit="1" customWidth="1"/>
    <col min="5225" max="5225" width="11.28515625" style="22" bestFit="1" customWidth="1"/>
    <col min="5226" max="5226" width="7" style="22" bestFit="1" customWidth="1"/>
    <col min="5227" max="5227" width="11.28515625" style="22" bestFit="1" customWidth="1"/>
    <col min="5228" max="5474" width="9.140625" style="22"/>
    <col min="5475" max="5475" width="6.7109375" style="22" customWidth="1"/>
    <col min="5476" max="5476" width="62.7109375" style="22" customWidth="1"/>
    <col min="5477" max="5477" width="8.42578125" style="22" customWidth="1"/>
    <col min="5478" max="5478" width="7" style="22" bestFit="1" customWidth="1"/>
    <col min="5479" max="5479" width="11.28515625" style="22" bestFit="1" customWidth="1"/>
    <col min="5480" max="5480" width="8" style="22" bestFit="1" customWidth="1"/>
    <col min="5481" max="5481" width="11.28515625" style="22" bestFit="1" customWidth="1"/>
    <col min="5482" max="5482" width="7" style="22" bestFit="1" customWidth="1"/>
    <col min="5483" max="5483" width="11.28515625" style="22" bestFit="1" customWidth="1"/>
    <col min="5484" max="5730" width="9.140625" style="22"/>
    <col min="5731" max="5731" width="6.7109375" style="22" customWidth="1"/>
    <col min="5732" max="5732" width="62.7109375" style="22" customWidth="1"/>
    <col min="5733" max="5733" width="8.42578125" style="22" customWidth="1"/>
    <col min="5734" max="5734" width="7" style="22" bestFit="1" customWidth="1"/>
    <col min="5735" max="5735" width="11.28515625" style="22" bestFit="1" customWidth="1"/>
    <col min="5736" max="5736" width="8" style="22" bestFit="1" customWidth="1"/>
    <col min="5737" max="5737" width="11.28515625" style="22" bestFit="1" customWidth="1"/>
    <col min="5738" max="5738" width="7" style="22" bestFit="1" customWidth="1"/>
    <col min="5739" max="5739" width="11.28515625" style="22" bestFit="1" customWidth="1"/>
    <col min="5740" max="5986" width="9.140625" style="22"/>
    <col min="5987" max="5987" width="6.7109375" style="22" customWidth="1"/>
    <col min="5988" max="5988" width="62.7109375" style="22" customWidth="1"/>
    <col min="5989" max="5989" width="8.42578125" style="22" customWidth="1"/>
    <col min="5990" max="5990" width="7" style="22" bestFit="1" customWidth="1"/>
    <col min="5991" max="5991" width="11.28515625" style="22" bestFit="1" customWidth="1"/>
    <col min="5992" max="5992" width="8" style="22" bestFit="1" customWidth="1"/>
    <col min="5993" max="5993" width="11.28515625" style="22" bestFit="1" customWidth="1"/>
    <col min="5994" max="5994" width="7" style="22" bestFit="1" customWidth="1"/>
    <col min="5995" max="5995" width="11.28515625" style="22" bestFit="1" customWidth="1"/>
    <col min="5996" max="6242" width="9.140625" style="22"/>
    <col min="6243" max="6243" width="6.7109375" style="22" customWidth="1"/>
    <col min="6244" max="6244" width="62.7109375" style="22" customWidth="1"/>
    <col min="6245" max="6245" width="8.42578125" style="22" customWidth="1"/>
    <col min="6246" max="6246" width="7" style="22" bestFit="1" customWidth="1"/>
    <col min="6247" max="6247" width="11.28515625" style="22" bestFit="1" customWidth="1"/>
    <col min="6248" max="6248" width="8" style="22" bestFit="1" customWidth="1"/>
    <col min="6249" max="6249" width="11.28515625" style="22" bestFit="1" customWidth="1"/>
    <col min="6250" max="6250" width="7" style="22" bestFit="1" customWidth="1"/>
    <col min="6251" max="6251" width="11.28515625" style="22" bestFit="1" customWidth="1"/>
    <col min="6252" max="6498" width="9.140625" style="22"/>
    <col min="6499" max="6499" width="6.7109375" style="22" customWidth="1"/>
    <col min="6500" max="6500" width="62.7109375" style="22" customWidth="1"/>
    <col min="6501" max="6501" width="8.42578125" style="22" customWidth="1"/>
    <col min="6502" max="6502" width="7" style="22" bestFit="1" customWidth="1"/>
    <col min="6503" max="6503" width="11.28515625" style="22" bestFit="1" customWidth="1"/>
    <col min="6504" max="6504" width="8" style="22" bestFit="1" customWidth="1"/>
    <col min="6505" max="6505" width="11.28515625" style="22" bestFit="1" customWidth="1"/>
    <col min="6506" max="6506" width="7" style="22" bestFit="1" customWidth="1"/>
    <col min="6507" max="6507" width="11.28515625" style="22" bestFit="1" customWidth="1"/>
    <col min="6508" max="6754" width="9.140625" style="22"/>
    <col min="6755" max="6755" width="6.7109375" style="22" customWidth="1"/>
    <col min="6756" max="6756" width="62.7109375" style="22" customWidth="1"/>
    <col min="6757" max="6757" width="8.42578125" style="22" customWidth="1"/>
    <col min="6758" max="6758" width="7" style="22" bestFit="1" customWidth="1"/>
    <col min="6759" max="6759" width="11.28515625" style="22" bestFit="1" customWidth="1"/>
    <col min="6760" max="6760" width="8" style="22" bestFit="1" customWidth="1"/>
    <col min="6761" max="6761" width="11.28515625" style="22" bestFit="1" customWidth="1"/>
    <col min="6762" max="6762" width="7" style="22" bestFit="1" customWidth="1"/>
    <col min="6763" max="6763" width="11.28515625" style="22" bestFit="1" customWidth="1"/>
    <col min="6764" max="7010" width="9.140625" style="22"/>
    <col min="7011" max="7011" width="6.7109375" style="22" customWidth="1"/>
    <col min="7012" max="7012" width="62.7109375" style="22" customWidth="1"/>
    <col min="7013" max="7013" width="8.42578125" style="22" customWidth="1"/>
    <col min="7014" max="7014" width="7" style="22" bestFit="1" customWidth="1"/>
    <col min="7015" max="7015" width="11.28515625" style="22" bestFit="1" customWidth="1"/>
    <col min="7016" max="7016" width="8" style="22" bestFit="1" customWidth="1"/>
    <col min="7017" max="7017" width="11.28515625" style="22" bestFit="1" customWidth="1"/>
    <col min="7018" max="7018" width="7" style="22" bestFit="1" customWidth="1"/>
    <col min="7019" max="7019" width="11.28515625" style="22" bestFit="1" customWidth="1"/>
    <col min="7020" max="7266" width="9.140625" style="22"/>
    <col min="7267" max="7267" width="6.7109375" style="22" customWidth="1"/>
    <col min="7268" max="7268" width="62.7109375" style="22" customWidth="1"/>
    <col min="7269" max="7269" width="8.42578125" style="22" customWidth="1"/>
    <col min="7270" max="7270" width="7" style="22" bestFit="1" customWidth="1"/>
    <col min="7271" max="7271" width="11.28515625" style="22" bestFit="1" customWidth="1"/>
    <col min="7272" max="7272" width="8" style="22" bestFit="1" customWidth="1"/>
    <col min="7273" max="7273" width="11.28515625" style="22" bestFit="1" customWidth="1"/>
    <col min="7274" max="7274" width="7" style="22" bestFit="1" customWidth="1"/>
    <col min="7275" max="7275" width="11.28515625" style="22" bestFit="1" customWidth="1"/>
    <col min="7276" max="7522" width="9.140625" style="22"/>
    <col min="7523" max="7523" width="6.7109375" style="22" customWidth="1"/>
    <col min="7524" max="7524" width="62.7109375" style="22" customWidth="1"/>
    <col min="7525" max="7525" width="8.42578125" style="22" customWidth="1"/>
    <col min="7526" max="7526" width="7" style="22" bestFit="1" customWidth="1"/>
    <col min="7527" max="7527" width="11.28515625" style="22" bestFit="1" customWidth="1"/>
    <col min="7528" max="7528" width="8" style="22" bestFit="1" customWidth="1"/>
    <col min="7529" max="7529" width="11.28515625" style="22" bestFit="1" customWidth="1"/>
    <col min="7530" max="7530" width="7" style="22" bestFit="1" customWidth="1"/>
    <col min="7531" max="7531" width="11.28515625" style="22" bestFit="1" customWidth="1"/>
    <col min="7532" max="7778" width="9.140625" style="22"/>
    <col min="7779" max="7779" width="6.7109375" style="22" customWidth="1"/>
    <col min="7780" max="7780" width="62.7109375" style="22" customWidth="1"/>
    <col min="7781" max="7781" width="8.42578125" style="22" customWidth="1"/>
    <col min="7782" max="7782" width="7" style="22" bestFit="1" customWidth="1"/>
    <col min="7783" max="7783" width="11.28515625" style="22" bestFit="1" customWidth="1"/>
    <col min="7784" max="7784" width="8" style="22" bestFit="1" customWidth="1"/>
    <col min="7785" max="7785" width="11.28515625" style="22" bestFit="1" customWidth="1"/>
    <col min="7786" max="7786" width="7" style="22" bestFit="1" customWidth="1"/>
    <col min="7787" max="7787" width="11.28515625" style="22" bestFit="1" customWidth="1"/>
    <col min="7788" max="8034" width="9.140625" style="22"/>
    <col min="8035" max="8035" width="6.7109375" style="22" customWidth="1"/>
    <col min="8036" max="8036" width="62.7109375" style="22" customWidth="1"/>
    <col min="8037" max="8037" width="8.42578125" style="22" customWidth="1"/>
    <col min="8038" max="8038" width="7" style="22" bestFit="1" customWidth="1"/>
    <col min="8039" max="8039" width="11.28515625" style="22" bestFit="1" customWidth="1"/>
    <col min="8040" max="8040" width="8" style="22" bestFit="1" customWidth="1"/>
    <col min="8041" max="8041" width="11.28515625" style="22" bestFit="1" customWidth="1"/>
    <col min="8042" max="8042" width="7" style="22" bestFit="1" customWidth="1"/>
    <col min="8043" max="8043" width="11.28515625" style="22" bestFit="1" customWidth="1"/>
    <col min="8044" max="8290" width="9.140625" style="22"/>
    <col min="8291" max="8291" width="6.7109375" style="22" customWidth="1"/>
    <col min="8292" max="8292" width="62.7109375" style="22" customWidth="1"/>
    <col min="8293" max="8293" width="8.42578125" style="22" customWidth="1"/>
    <col min="8294" max="8294" width="7" style="22" bestFit="1" customWidth="1"/>
    <col min="8295" max="8295" width="11.28515625" style="22" bestFit="1" customWidth="1"/>
    <col min="8296" max="8296" width="8" style="22" bestFit="1" customWidth="1"/>
    <col min="8297" max="8297" width="11.28515625" style="22" bestFit="1" customWidth="1"/>
    <col min="8298" max="8298" width="7" style="22" bestFit="1" customWidth="1"/>
    <col min="8299" max="8299" width="11.28515625" style="22" bestFit="1" customWidth="1"/>
    <col min="8300" max="8546" width="9.140625" style="22"/>
    <col min="8547" max="8547" width="6.7109375" style="22" customWidth="1"/>
    <col min="8548" max="8548" width="62.7109375" style="22" customWidth="1"/>
    <col min="8549" max="8549" width="8.42578125" style="22" customWidth="1"/>
    <col min="8550" max="8550" width="7" style="22" bestFit="1" customWidth="1"/>
    <col min="8551" max="8551" width="11.28515625" style="22" bestFit="1" customWidth="1"/>
    <col min="8552" max="8552" width="8" style="22" bestFit="1" customWidth="1"/>
    <col min="8553" max="8553" width="11.28515625" style="22" bestFit="1" customWidth="1"/>
    <col min="8554" max="8554" width="7" style="22" bestFit="1" customWidth="1"/>
    <col min="8555" max="8555" width="11.28515625" style="22" bestFit="1" customWidth="1"/>
    <col min="8556" max="8802" width="9.140625" style="22"/>
    <col min="8803" max="8803" width="6.7109375" style="22" customWidth="1"/>
    <col min="8804" max="8804" width="62.7109375" style="22" customWidth="1"/>
    <col min="8805" max="8805" width="8.42578125" style="22" customWidth="1"/>
    <col min="8806" max="8806" width="7" style="22" bestFit="1" customWidth="1"/>
    <col min="8807" max="8807" width="11.28515625" style="22" bestFit="1" customWidth="1"/>
    <col min="8808" max="8808" width="8" style="22" bestFit="1" customWidth="1"/>
    <col min="8809" max="8809" width="11.28515625" style="22" bestFit="1" customWidth="1"/>
    <col min="8810" max="8810" width="7" style="22" bestFit="1" customWidth="1"/>
    <col min="8811" max="8811" width="11.28515625" style="22" bestFit="1" customWidth="1"/>
    <col min="8812" max="9058" width="9.140625" style="22"/>
    <col min="9059" max="9059" width="6.7109375" style="22" customWidth="1"/>
    <col min="9060" max="9060" width="62.7109375" style="22" customWidth="1"/>
    <col min="9061" max="9061" width="8.42578125" style="22" customWidth="1"/>
    <col min="9062" max="9062" width="7" style="22" bestFit="1" customWidth="1"/>
    <col min="9063" max="9063" width="11.28515625" style="22" bestFit="1" customWidth="1"/>
    <col min="9064" max="9064" width="8" style="22" bestFit="1" customWidth="1"/>
    <col min="9065" max="9065" width="11.28515625" style="22" bestFit="1" customWidth="1"/>
    <col min="9066" max="9066" width="7" style="22" bestFit="1" customWidth="1"/>
    <col min="9067" max="9067" width="11.28515625" style="22" bestFit="1" customWidth="1"/>
    <col min="9068" max="9314" width="9.140625" style="22"/>
    <col min="9315" max="9315" width="6.7109375" style="22" customWidth="1"/>
    <col min="9316" max="9316" width="62.7109375" style="22" customWidth="1"/>
    <col min="9317" max="9317" width="8.42578125" style="22" customWidth="1"/>
    <col min="9318" max="9318" width="7" style="22" bestFit="1" customWidth="1"/>
    <col min="9319" max="9319" width="11.28515625" style="22" bestFit="1" customWidth="1"/>
    <col min="9320" max="9320" width="8" style="22" bestFit="1" customWidth="1"/>
    <col min="9321" max="9321" width="11.28515625" style="22" bestFit="1" customWidth="1"/>
    <col min="9322" max="9322" width="7" style="22" bestFit="1" customWidth="1"/>
    <col min="9323" max="9323" width="11.28515625" style="22" bestFit="1" customWidth="1"/>
    <col min="9324" max="9570" width="9.140625" style="22"/>
    <col min="9571" max="9571" width="6.7109375" style="22" customWidth="1"/>
    <col min="9572" max="9572" width="62.7109375" style="22" customWidth="1"/>
    <col min="9573" max="9573" width="8.42578125" style="22" customWidth="1"/>
    <col min="9574" max="9574" width="7" style="22" bestFit="1" customWidth="1"/>
    <col min="9575" max="9575" width="11.28515625" style="22" bestFit="1" customWidth="1"/>
    <col min="9576" max="9576" width="8" style="22" bestFit="1" customWidth="1"/>
    <col min="9577" max="9577" width="11.28515625" style="22" bestFit="1" customWidth="1"/>
    <col min="9578" max="9578" width="7" style="22" bestFit="1" customWidth="1"/>
    <col min="9579" max="9579" width="11.28515625" style="22" bestFit="1" customWidth="1"/>
    <col min="9580" max="9826" width="9.140625" style="22"/>
    <col min="9827" max="9827" width="6.7109375" style="22" customWidth="1"/>
    <col min="9828" max="9828" width="62.7109375" style="22" customWidth="1"/>
    <col min="9829" max="9829" width="8.42578125" style="22" customWidth="1"/>
    <col min="9830" max="9830" width="7" style="22" bestFit="1" customWidth="1"/>
    <col min="9831" max="9831" width="11.28515625" style="22" bestFit="1" customWidth="1"/>
    <col min="9832" max="9832" width="8" style="22" bestFit="1" customWidth="1"/>
    <col min="9833" max="9833" width="11.28515625" style="22" bestFit="1" customWidth="1"/>
    <col min="9834" max="9834" width="7" style="22" bestFit="1" customWidth="1"/>
    <col min="9835" max="9835" width="11.28515625" style="22" bestFit="1" customWidth="1"/>
    <col min="9836" max="10082" width="9.140625" style="22"/>
    <col min="10083" max="10083" width="6.7109375" style="22" customWidth="1"/>
    <col min="10084" max="10084" width="62.7109375" style="22" customWidth="1"/>
    <col min="10085" max="10085" width="8.42578125" style="22" customWidth="1"/>
    <col min="10086" max="10086" width="7" style="22" bestFit="1" customWidth="1"/>
    <col min="10087" max="10087" width="11.28515625" style="22" bestFit="1" customWidth="1"/>
    <col min="10088" max="10088" width="8" style="22" bestFit="1" customWidth="1"/>
    <col min="10089" max="10089" width="11.28515625" style="22" bestFit="1" customWidth="1"/>
    <col min="10090" max="10090" width="7" style="22" bestFit="1" customWidth="1"/>
    <col min="10091" max="10091" width="11.28515625" style="22" bestFit="1" customWidth="1"/>
    <col min="10092" max="10338" width="9.140625" style="22"/>
    <col min="10339" max="10339" width="6.7109375" style="22" customWidth="1"/>
    <col min="10340" max="10340" width="62.7109375" style="22" customWidth="1"/>
    <col min="10341" max="10341" width="8.42578125" style="22" customWidth="1"/>
    <col min="10342" max="10342" width="7" style="22" bestFit="1" customWidth="1"/>
    <col min="10343" max="10343" width="11.28515625" style="22" bestFit="1" customWidth="1"/>
    <col min="10344" max="10344" width="8" style="22" bestFit="1" customWidth="1"/>
    <col min="10345" max="10345" width="11.28515625" style="22" bestFit="1" customWidth="1"/>
    <col min="10346" max="10346" width="7" style="22" bestFit="1" customWidth="1"/>
    <col min="10347" max="10347" width="11.28515625" style="22" bestFit="1" customWidth="1"/>
    <col min="10348" max="10594" width="9.140625" style="22"/>
    <col min="10595" max="10595" width="6.7109375" style="22" customWidth="1"/>
    <col min="10596" max="10596" width="62.7109375" style="22" customWidth="1"/>
    <col min="10597" max="10597" width="8.42578125" style="22" customWidth="1"/>
    <col min="10598" max="10598" width="7" style="22" bestFit="1" customWidth="1"/>
    <col min="10599" max="10599" width="11.28515625" style="22" bestFit="1" customWidth="1"/>
    <col min="10600" max="10600" width="8" style="22" bestFit="1" customWidth="1"/>
    <col min="10601" max="10601" width="11.28515625" style="22" bestFit="1" customWidth="1"/>
    <col min="10602" max="10602" width="7" style="22" bestFit="1" customWidth="1"/>
    <col min="10603" max="10603" width="11.28515625" style="22" bestFit="1" customWidth="1"/>
    <col min="10604" max="10850" width="9.140625" style="22"/>
    <col min="10851" max="10851" width="6.7109375" style="22" customWidth="1"/>
    <col min="10852" max="10852" width="62.7109375" style="22" customWidth="1"/>
    <col min="10853" max="10853" width="8.42578125" style="22" customWidth="1"/>
    <col min="10854" max="10854" width="7" style="22" bestFit="1" customWidth="1"/>
    <col min="10855" max="10855" width="11.28515625" style="22" bestFit="1" customWidth="1"/>
    <col min="10856" max="10856" width="8" style="22" bestFit="1" customWidth="1"/>
    <col min="10857" max="10857" width="11.28515625" style="22" bestFit="1" customWidth="1"/>
    <col min="10858" max="10858" width="7" style="22" bestFit="1" customWidth="1"/>
    <col min="10859" max="10859" width="11.28515625" style="22" bestFit="1" customWidth="1"/>
    <col min="10860" max="11106" width="9.140625" style="22"/>
    <col min="11107" max="11107" width="6.7109375" style="22" customWidth="1"/>
    <col min="11108" max="11108" width="62.7109375" style="22" customWidth="1"/>
    <col min="11109" max="11109" width="8.42578125" style="22" customWidth="1"/>
    <col min="11110" max="11110" width="7" style="22" bestFit="1" customWidth="1"/>
    <col min="11111" max="11111" width="11.28515625" style="22" bestFit="1" customWidth="1"/>
    <col min="11112" max="11112" width="8" style="22" bestFit="1" customWidth="1"/>
    <col min="11113" max="11113" width="11.28515625" style="22" bestFit="1" customWidth="1"/>
    <col min="11114" max="11114" width="7" style="22" bestFit="1" customWidth="1"/>
    <col min="11115" max="11115" width="11.28515625" style="22" bestFit="1" customWidth="1"/>
    <col min="11116" max="11362" width="9.140625" style="22"/>
    <col min="11363" max="11363" width="6.7109375" style="22" customWidth="1"/>
    <col min="11364" max="11364" width="62.7109375" style="22" customWidth="1"/>
    <col min="11365" max="11365" width="8.42578125" style="22" customWidth="1"/>
    <col min="11366" max="11366" width="7" style="22" bestFit="1" customWidth="1"/>
    <col min="11367" max="11367" width="11.28515625" style="22" bestFit="1" customWidth="1"/>
    <col min="11368" max="11368" width="8" style="22" bestFit="1" customWidth="1"/>
    <col min="11369" max="11369" width="11.28515625" style="22" bestFit="1" customWidth="1"/>
    <col min="11370" max="11370" width="7" style="22" bestFit="1" customWidth="1"/>
    <col min="11371" max="11371" width="11.28515625" style="22" bestFit="1" customWidth="1"/>
    <col min="11372" max="11618" width="9.140625" style="22"/>
    <col min="11619" max="11619" width="6.7109375" style="22" customWidth="1"/>
    <col min="11620" max="11620" width="62.7109375" style="22" customWidth="1"/>
    <col min="11621" max="11621" width="8.42578125" style="22" customWidth="1"/>
    <col min="11622" max="11622" width="7" style="22" bestFit="1" customWidth="1"/>
    <col min="11623" max="11623" width="11.28515625" style="22" bestFit="1" customWidth="1"/>
    <col min="11624" max="11624" width="8" style="22" bestFit="1" customWidth="1"/>
    <col min="11625" max="11625" width="11.28515625" style="22" bestFit="1" customWidth="1"/>
    <col min="11626" max="11626" width="7" style="22" bestFit="1" customWidth="1"/>
    <col min="11627" max="11627" width="11.28515625" style="22" bestFit="1" customWidth="1"/>
    <col min="11628" max="11874" width="9.140625" style="22"/>
    <col min="11875" max="11875" width="6.7109375" style="22" customWidth="1"/>
    <col min="11876" max="11876" width="62.7109375" style="22" customWidth="1"/>
    <col min="11877" max="11877" width="8.42578125" style="22" customWidth="1"/>
    <col min="11878" max="11878" width="7" style="22" bestFit="1" customWidth="1"/>
    <col min="11879" max="11879" width="11.28515625" style="22" bestFit="1" customWidth="1"/>
    <col min="11880" max="11880" width="8" style="22" bestFit="1" customWidth="1"/>
    <col min="11881" max="11881" width="11.28515625" style="22" bestFit="1" customWidth="1"/>
    <col min="11882" max="11882" width="7" style="22" bestFit="1" customWidth="1"/>
    <col min="11883" max="11883" width="11.28515625" style="22" bestFit="1" customWidth="1"/>
    <col min="11884" max="12130" width="9.140625" style="22"/>
    <col min="12131" max="12131" width="6.7109375" style="22" customWidth="1"/>
    <col min="12132" max="12132" width="62.7109375" style="22" customWidth="1"/>
    <col min="12133" max="12133" width="8.42578125" style="22" customWidth="1"/>
    <col min="12134" max="12134" width="7" style="22" bestFit="1" customWidth="1"/>
    <col min="12135" max="12135" width="11.28515625" style="22" bestFit="1" customWidth="1"/>
    <col min="12136" max="12136" width="8" style="22" bestFit="1" customWidth="1"/>
    <col min="12137" max="12137" width="11.28515625" style="22" bestFit="1" customWidth="1"/>
    <col min="12138" max="12138" width="7" style="22" bestFit="1" customWidth="1"/>
    <col min="12139" max="12139" width="11.28515625" style="22" bestFit="1" customWidth="1"/>
    <col min="12140" max="12386" width="9.140625" style="22"/>
    <col min="12387" max="12387" width="6.7109375" style="22" customWidth="1"/>
    <col min="12388" max="12388" width="62.7109375" style="22" customWidth="1"/>
    <col min="12389" max="12389" width="8.42578125" style="22" customWidth="1"/>
    <col min="12390" max="12390" width="7" style="22" bestFit="1" customWidth="1"/>
    <col min="12391" max="12391" width="11.28515625" style="22" bestFit="1" customWidth="1"/>
    <col min="12392" max="12392" width="8" style="22" bestFit="1" customWidth="1"/>
    <col min="12393" max="12393" width="11.28515625" style="22" bestFit="1" customWidth="1"/>
    <col min="12394" max="12394" width="7" style="22" bestFit="1" customWidth="1"/>
    <col min="12395" max="12395" width="11.28515625" style="22" bestFit="1" customWidth="1"/>
    <col min="12396" max="12642" width="9.140625" style="22"/>
    <col min="12643" max="12643" width="6.7109375" style="22" customWidth="1"/>
    <col min="12644" max="12644" width="62.7109375" style="22" customWidth="1"/>
    <col min="12645" max="12645" width="8.42578125" style="22" customWidth="1"/>
    <col min="12646" max="12646" width="7" style="22" bestFit="1" customWidth="1"/>
    <col min="12647" max="12647" width="11.28515625" style="22" bestFit="1" customWidth="1"/>
    <col min="12648" max="12648" width="8" style="22" bestFit="1" customWidth="1"/>
    <col min="12649" max="12649" width="11.28515625" style="22" bestFit="1" customWidth="1"/>
    <col min="12650" max="12650" width="7" style="22" bestFit="1" customWidth="1"/>
    <col min="12651" max="12651" width="11.28515625" style="22" bestFit="1" customWidth="1"/>
    <col min="12652" max="12898" width="9.140625" style="22"/>
    <col min="12899" max="12899" width="6.7109375" style="22" customWidth="1"/>
    <col min="12900" max="12900" width="62.7109375" style="22" customWidth="1"/>
    <col min="12901" max="12901" width="8.42578125" style="22" customWidth="1"/>
    <col min="12902" max="12902" width="7" style="22" bestFit="1" customWidth="1"/>
    <col min="12903" max="12903" width="11.28515625" style="22" bestFit="1" customWidth="1"/>
    <col min="12904" max="12904" width="8" style="22" bestFit="1" customWidth="1"/>
    <col min="12905" max="12905" width="11.28515625" style="22" bestFit="1" customWidth="1"/>
    <col min="12906" max="12906" width="7" style="22" bestFit="1" customWidth="1"/>
    <col min="12907" max="12907" width="11.28515625" style="22" bestFit="1" customWidth="1"/>
    <col min="12908" max="13154" width="9.140625" style="22"/>
    <col min="13155" max="13155" width="6.7109375" style="22" customWidth="1"/>
    <col min="13156" max="13156" width="62.7109375" style="22" customWidth="1"/>
    <col min="13157" max="13157" width="8.42578125" style="22" customWidth="1"/>
    <col min="13158" max="13158" width="7" style="22" bestFit="1" customWidth="1"/>
    <col min="13159" max="13159" width="11.28515625" style="22" bestFit="1" customWidth="1"/>
    <col min="13160" max="13160" width="8" style="22" bestFit="1" customWidth="1"/>
    <col min="13161" max="13161" width="11.28515625" style="22" bestFit="1" customWidth="1"/>
    <col min="13162" max="13162" width="7" style="22" bestFit="1" customWidth="1"/>
    <col min="13163" max="13163" width="11.28515625" style="22" bestFit="1" customWidth="1"/>
    <col min="13164" max="13410" width="9.140625" style="22"/>
    <col min="13411" max="13411" width="6.7109375" style="22" customWidth="1"/>
    <col min="13412" max="13412" width="62.7109375" style="22" customWidth="1"/>
    <col min="13413" max="13413" width="8.42578125" style="22" customWidth="1"/>
    <col min="13414" max="13414" width="7" style="22" bestFit="1" customWidth="1"/>
    <col min="13415" max="13415" width="11.28515625" style="22" bestFit="1" customWidth="1"/>
    <col min="13416" max="13416" width="8" style="22" bestFit="1" customWidth="1"/>
    <col min="13417" max="13417" width="11.28515625" style="22" bestFit="1" customWidth="1"/>
    <col min="13418" max="13418" width="7" style="22" bestFit="1" customWidth="1"/>
    <col min="13419" max="13419" width="11.28515625" style="22" bestFit="1" customWidth="1"/>
    <col min="13420" max="13666" width="9.140625" style="22"/>
    <col min="13667" max="13667" width="6.7109375" style="22" customWidth="1"/>
    <col min="13668" max="13668" width="62.7109375" style="22" customWidth="1"/>
    <col min="13669" max="13669" width="8.42578125" style="22" customWidth="1"/>
    <col min="13670" max="13670" width="7" style="22" bestFit="1" customWidth="1"/>
    <col min="13671" max="13671" width="11.28515625" style="22" bestFit="1" customWidth="1"/>
    <col min="13672" max="13672" width="8" style="22" bestFit="1" customWidth="1"/>
    <col min="13673" max="13673" width="11.28515625" style="22" bestFit="1" customWidth="1"/>
    <col min="13674" max="13674" width="7" style="22" bestFit="1" customWidth="1"/>
    <col min="13675" max="13675" width="11.28515625" style="22" bestFit="1" customWidth="1"/>
    <col min="13676" max="13922" width="9.140625" style="22"/>
    <col min="13923" max="13923" width="6.7109375" style="22" customWidth="1"/>
    <col min="13924" max="13924" width="62.7109375" style="22" customWidth="1"/>
    <col min="13925" max="13925" width="8.42578125" style="22" customWidth="1"/>
    <col min="13926" max="13926" width="7" style="22" bestFit="1" customWidth="1"/>
    <col min="13927" max="13927" width="11.28515625" style="22" bestFit="1" customWidth="1"/>
    <col min="13928" max="13928" width="8" style="22" bestFit="1" customWidth="1"/>
    <col min="13929" max="13929" width="11.28515625" style="22" bestFit="1" customWidth="1"/>
    <col min="13930" max="13930" width="7" style="22" bestFit="1" customWidth="1"/>
    <col min="13931" max="13931" width="11.28515625" style="22" bestFit="1" customWidth="1"/>
    <col min="13932" max="14178" width="9.140625" style="22"/>
    <col min="14179" max="14179" width="6.7109375" style="22" customWidth="1"/>
    <col min="14180" max="14180" width="62.7109375" style="22" customWidth="1"/>
    <col min="14181" max="14181" width="8.42578125" style="22" customWidth="1"/>
    <col min="14182" max="14182" width="7" style="22" bestFit="1" customWidth="1"/>
    <col min="14183" max="14183" width="11.28515625" style="22" bestFit="1" customWidth="1"/>
    <col min="14184" max="14184" width="8" style="22" bestFit="1" customWidth="1"/>
    <col min="14185" max="14185" width="11.28515625" style="22" bestFit="1" customWidth="1"/>
    <col min="14186" max="14186" width="7" style="22" bestFit="1" customWidth="1"/>
    <col min="14187" max="14187" width="11.28515625" style="22" bestFit="1" customWidth="1"/>
    <col min="14188" max="14434" width="9.140625" style="22"/>
    <col min="14435" max="14435" width="6.7109375" style="22" customWidth="1"/>
    <col min="14436" max="14436" width="62.7109375" style="22" customWidth="1"/>
    <col min="14437" max="14437" width="8.42578125" style="22" customWidth="1"/>
    <col min="14438" max="14438" width="7" style="22" bestFit="1" customWidth="1"/>
    <col min="14439" max="14439" width="11.28515625" style="22" bestFit="1" customWidth="1"/>
    <col min="14440" max="14440" width="8" style="22" bestFit="1" customWidth="1"/>
    <col min="14441" max="14441" width="11.28515625" style="22" bestFit="1" customWidth="1"/>
    <col min="14442" max="14442" width="7" style="22" bestFit="1" customWidth="1"/>
    <col min="14443" max="14443" width="11.28515625" style="22" bestFit="1" customWidth="1"/>
    <col min="14444" max="14690" width="9.140625" style="22"/>
    <col min="14691" max="14691" width="6.7109375" style="22" customWidth="1"/>
    <col min="14692" max="14692" width="62.7109375" style="22" customWidth="1"/>
    <col min="14693" max="14693" width="8.42578125" style="22" customWidth="1"/>
    <col min="14694" max="14694" width="7" style="22" bestFit="1" customWidth="1"/>
    <col min="14695" max="14695" width="11.28515625" style="22" bestFit="1" customWidth="1"/>
    <col min="14696" max="14696" width="8" style="22" bestFit="1" customWidth="1"/>
    <col min="14697" max="14697" width="11.28515625" style="22" bestFit="1" customWidth="1"/>
    <col min="14698" max="14698" width="7" style="22" bestFit="1" customWidth="1"/>
    <col min="14699" max="14699" width="11.28515625" style="22" bestFit="1" customWidth="1"/>
    <col min="14700" max="14946" width="9.140625" style="22"/>
    <col min="14947" max="14947" width="6.7109375" style="22" customWidth="1"/>
    <col min="14948" max="14948" width="62.7109375" style="22" customWidth="1"/>
    <col min="14949" max="14949" width="8.42578125" style="22" customWidth="1"/>
    <col min="14950" max="14950" width="7" style="22" bestFit="1" customWidth="1"/>
    <col min="14951" max="14951" width="11.28515625" style="22" bestFit="1" customWidth="1"/>
    <col min="14952" max="14952" width="8" style="22" bestFit="1" customWidth="1"/>
    <col min="14953" max="14953" width="11.28515625" style="22" bestFit="1" customWidth="1"/>
    <col min="14954" max="14954" width="7" style="22" bestFit="1" customWidth="1"/>
    <col min="14955" max="14955" width="11.28515625" style="22" bestFit="1" customWidth="1"/>
    <col min="14956" max="15202" width="9.140625" style="22"/>
    <col min="15203" max="15203" width="6.7109375" style="22" customWidth="1"/>
    <col min="15204" max="15204" width="62.7109375" style="22" customWidth="1"/>
    <col min="15205" max="15205" width="8.42578125" style="22" customWidth="1"/>
    <col min="15206" max="15206" width="7" style="22" bestFit="1" customWidth="1"/>
    <col min="15207" max="15207" width="11.28515625" style="22" bestFit="1" customWidth="1"/>
    <col min="15208" max="15208" width="8" style="22" bestFit="1" customWidth="1"/>
    <col min="15209" max="15209" width="11.28515625" style="22" bestFit="1" customWidth="1"/>
    <col min="15210" max="15210" width="7" style="22" bestFit="1" customWidth="1"/>
    <col min="15211" max="15211" width="11.28515625" style="22" bestFit="1" customWidth="1"/>
    <col min="15212" max="15458" width="9.140625" style="22"/>
    <col min="15459" max="15459" width="6.7109375" style="22" customWidth="1"/>
    <col min="15460" max="15460" width="62.7109375" style="22" customWidth="1"/>
    <col min="15461" max="15461" width="8.42578125" style="22" customWidth="1"/>
    <col min="15462" max="15462" width="7" style="22" bestFit="1" customWidth="1"/>
    <col min="15463" max="15463" width="11.28515625" style="22" bestFit="1" customWidth="1"/>
    <col min="15464" max="15464" width="8" style="22" bestFit="1" customWidth="1"/>
    <col min="15465" max="15465" width="11.28515625" style="22" bestFit="1" customWidth="1"/>
    <col min="15466" max="15466" width="7" style="22" bestFit="1" customWidth="1"/>
    <col min="15467" max="15467" width="11.28515625" style="22" bestFit="1" customWidth="1"/>
    <col min="15468" max="15714" width="9.140625" style="22"/>
    <col min="15715" max="15715" width="6.7109375" style="22" customWidth="1"/>
    <col min="15716" max="15716" width="62.7109375" style="22" customWidth="1"/>
    <col min="15717" max="15717" width="8.42578125" style="22" customWidth="1"/>
    <col min="15718" max="15718" width="7" style="22" bestFit="1" customWidth="1"/>
    <col min="15719" max="15719" width="11.28515625" style="22" bestFit="1" customWidth="1"/>
    <col min="15720" max="15720" width="8" style="22" bestFit="1" customWidth="1"/>
    <col min="15721" max="15721" width="11.28515625" style="22" bestFit="1" customWidth="1"/>
    <col min="15722" max="15722" width="7" style="22" bestFit="1" customWidth="1"/>
    <col min="15723" max="15723" width="11.28515625" style="22" bestFit="1" customWidth="1"/>
    <col min="15724" max="15970" width="9.140625" style="22"/>
    <col min="15971" max="15971" width="6.7109375" style="22" customWidth="1"/>
    <col min="15972" max="15972" width="62.7109375" style="22" customWidth="1"/>
    <col min="15973" max="15973" width="8.42578125" style="22" customWidth="1"/>
    <col min="15974" max="15974" width="7" style="22" bestFit="1" customWidth="1"/>
    <col min="15975" max="15975" width="11.28515625" style="22" bestFit="1" customWidth="1"/>
    <col min="15976" max="15976" width="8" style="22" bestFit="1" customWidth="1"/>
    <col min="15977" max="15977" width="11.28515625" style="22" bestFit="1" customWidth="1"/>
    <col min="15978" max="15978" width="7" style="22" bestFit="1" customWidth="1"/>
    <col min="15979" max="15979" width="11.28515625" style="22" bestFit="1" customWidth="1"/>
    <col min="15980" max="16384" width="9.140625" style="22"/>
  </cols>
  <sheetData>
    <row r="6" spans="1:13" s="18" customFormat="1" ht="27" customHeight="1">
      <c r="A6" s="183" t="s">
        <v>101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3" ht="14.25" customHeight="1">
      <c r="A7" s="19"/>
      <c r="B7" s="20"/>
      <c r="K7" s="182" t="s">
        <v>0</v>
      </c>
      <c r="L7" s="182"/>
      <c r="M7" s="182"/>
    </row>
    <row r="8" spans="1:13" s="16" customFormat="1" ht="24.75" customHeight="1">
      <c r="A8" s="184" t="s">
        <v>1</v>
      </c>
      <c r="B8" s="180" t="s">
        <v>2</v>
      </c>
      <c r="C8" s="170" t="s">
        <v>151</v>
      </c>
      <c r="D8" s="176" t="s">
        <v>16</v>
      </c>
      <c r="E8" s="177"/>
      <c r="F8" s="177"/>
      <c r="G8" s="177"/>
      <c r="H8" s="177"/>
      <c r="I8" s="177"/>
      <c r="J8" s="177"/>
      <c r="K8" s="177"/>
      <c r="L8" s="177"/>
      <c r="M8" s="178"/>
    </row>
    <row r="9" spans="1:13" ht="23.25" customHeight="1">
      <c r="A9" s="184"/>
      <c r="B9" s="180"/>
      <c r="C9" s="170"/>
      <c r="D9" s="176" t="s">
        <v>37</v>
      </c>
      <c r="E9" s="178"/>
      <c r="F9" s="176" t="s">
        <v>125</v>
      </c>
      <c r="G9" s="178"/>
      <c r="H9" s="176" t="s">
        <v>133</v>
      </c>
      <c r="I9" s="178"/>
      <c r="J9" s="176" t="s">
        <v>147</v>
      </c>
      <c r="K9" s="178"/>
      <c r="L9" s="180" t="s">
        <v>177</v>
      </c>
      <c r="M9" s="180"/>
    </row>
    <row r="10" spans="1:13" ht="20.25" customHeight="1">
      <c r="A10" s="184"/>
      <c r="B10" s="180"/>
      <c r="C10" s="170"/>
      <c r="D10" s="47" t="s">
        <v>3</v>
      </c>
      <c r="E10" s="28" t="s">
        <v>4</v>
      </c>
      <c r="F10" s="47" t="s">
        <v>3</v>
      </c>
      <c r="G10" s="28" t="s">
        <v>4</v>
      </c>
      <c r="H10" s="47" t="s">
        <v>3</v>
      </c>
      <c r="I10" s="28" t="s">
        <v>4</v>
      </c>
      <c r="J10" s="47" t="s">
        <v>3</v>
      </c>
      <c r="K10" s="28" t="s">
        <v>4</v>
      </c>
      <c r="L10" s="47" t="s">
        <v>3</v>
      </c>
      <c r="M10" s="28" t="s">
        <v>4</v>
      </c>
    </row>
    <row r="11" spans="1:13" s="23" customFormat="1" ht="15" customHeight="1">
      <c r="A11" s="29">
        <v>1</v>
      </c>
      <c r="B11" s="29">
        <v>2</v>
      </c>
      <c r="C11" s="29">
        <v>3</v>
      </c>
      <c r="D11" s="29" t="s">
        <v>12</v>
      </c>
      <c r="E11" s="29" t="s">
        <v>31</v>
      </c>
      <c r="F11" s="29" t="s">
        <v>32</v>
      </c>
      <c r="G11" s="29" t="s">
        <v>33</v>
      </c>
      <c r="H11" s="29" t="s">
        <v>27</v>
      </c>
      <c r="I11" s="29" t="s">
        <v>28</v>
      </c>
      <c r="J11" s="29" t="s">
        <v>34</v>
      </c>
      <c r="K11" s="29" t="s">
        <v>35</v>
      </c>
      <c r="L11" s="29" t="s">
        <v>30</v>
      </c>
      <c r="M11" s="29" t="s">
        <v>36</v>
      </c>
    </row>
    <row r="12" spans="1:13" ht="38.25" customHeight="1">
      <c r="A12" s="70" t="s">
        <v>5</v>
      </c>
      <c r="B12" s="71" t="s">
        <v>13</v>
      </c>
      <c r="C12" s="49"/>
      <c r="D12" s="116"/>
      <c r="E12" s="72">
        <f>E13+E14</f>
        <v>493.05000000000007</v>
      </c>
      <c r="F12" s="72"/>
      <c r="G12" s="72">
        <f t="shared" ref="G12:M12" si="0">G13+G14</f>
        <v>1846.079708301</v>
      </c>
      <c r="H12" s="72"/>
      <c r="I12" s="72">
        <f t="shared" si="0"/>
        <v>2304.25</v>
      </c>
      <c r="J12" s="72"/>
      <c r="K12" s="72">
        <f t="shared" si="0"/>
        <v>54.83</v>
      </c>
      <c r="L12" s="72"/>
      <c r="M12" s="72">
        <f t="shared" si="0"/>
        <v>221.33</v>
      </c>
    </row>
    <row r="13" spans="1:13" ht="34.5" customHeight="1">
      <c r="A13" s="50">
        <v>1.1000000000000001</v>
      </c>
      <c r="B13" s="51" t="s">
        <v>23</v>
      </c>
      <c r="C13" s="73" t="s">
        <v>6</v>
      </c>
      <c r="D13" s="74">
        <v>42</v>
      </c>
      <c r="E13" s="75">
        <v>226.84000000000003</v>
      </c>
      <c r="F13" s="74">
        <v>8</v>
      </c>
      <c r="G13" s="75">
        <v>75.33</v>
      </c>
      <c r="H13" s="74">
        <v>10</v>
      </c>
      <c r="I13" s="75">
        <v>140</v>
      </c>
      <c r="J13" s="74">
        <v>6</v>
      </c>
      <c r="K13" s="75">
        <v>54.83</v>
      </c>
      <c r="L13" s="74">
        <v>17</v>
      </c>
      <c r="M13" s="75">
        <v>221.33</v>
      </c>
    </row>
    <row r="14" spans="1:13" ht="32.25" customHeight="1">
      <c r="A14" s="50">
        <v>1.2</v>
      </c>
      <c r="B14" s="51" t="s">
        <v>171</v>
      </c>
      <c r="C14" s="73"/>
      <c r="D14" s="74"/>
      <c r="E14" s="75">
        <v>266.21000000000004</v>
      </c>
      <c r="F14" s="74"/>
      <c r="G14" s="75">
        <v>1770.7497083010001</v>
      </c>
      <c r="H14" s="74"/>
      <c r="I14" s="75">
        <v>2164.25</v>
      </c>
      <c r="J14" s="74"/>
      <c r="K14" s="75">
        <v>0</v>
      </c>
      <c r="L14" s="74"/>
      <c r="M14" s="75">
        <v>0</v>
      </c>
    </row>
    <row r="15" spans="1:13" s="24" customFormat="1" ht="36.75" customHeight="1">
      <c r="A15" s="70" t="s">
        <v>11</v>
      </c>
      <c r="B15" s="71" t="s">
        <v>105</v>
      </c>
      <c r="C15" s="49"/>
      <c r="D15" s="115">
        <f>SUM(D16:D23)</f>
        <v>11</v>
      </c>
      <c r="E15" s="72">
        <f t="shared" ref="E15:M15" si="1">SUM(E16:E23)</f>
        <v>348.84</v>
      </c>
      <c r="F15" s="115">
        <f t="shared" si="1"/>
        <v>9</v>
      </c>
      <c r="G15" s="72">
        <f t="shared" si="1"/>
        <v>289.17590000000001</v>
      </c>
      <c r="H15" s="115">
        <f t="shared" si="1"/>
        <v>9</v>
      </c>
      <c r="I15" s="72">
        <f t="shared" si="1"/>
        <v>297.85717699999998</v>
      </c>
      <c r="J15" s="115">
        <f t="shared" si="1"/>
        <v>9</v>
      </c>
      <c r="K15" s="72">
        <f t="shared" si="1"/>
        <v>306.78089231000007</v>
      </c>
      <c r="L15" s="115">
        <f t="shared" si="1"/>
        <v>10</v>
      </c>
      <c r="M15" s="72">
        <f t="shared" si="1"/>
        <v>384.91424386799997</v>
      </c>
    </row>
    <row r="16" spans="1:13" s="24" customFormat="1" ht="27">
      <c r="A16" s="50">
        <v>2.1</v>
      </c>
      <c r="B16" s="51" t="s">
        <v>239</v>
      </c>
      <c r="C16" s="73" t="s">
        <v>6</v>
      </c>
      <c r="D16" s="77">
        <v>3</v>
      </c>
      <c r="E16" s="78">
        <f>3*6.4</f>
        <v>19.200000000000003</v>
      </c>
      <c r="F16" s="77">
        <v>3</v>
      </c>
      <c r="G16" s="78">
        <f>3*6.6</f>
        <v>19.799999999999997</v>
      </c>
      <c r="H16" s="77">
        <v>3</v>
      </c>
      <c r="I16" s="78">
        <f>3*6.8</f>
        <v>20.399999999999999</v>
      </c>
      <c r="J16" s="77">
        <v>3</v>
      </c>
      <c r="K16" s="78">
        <f>3*7</f>
        <v>21</v>
      </c>
      <c r="L16" s="77">
        <v>3</v>
      </c>
      <c r="M16" s="78">
        <f>3*7.2</f>
        <v>21.6</v>
      </c>
    </row>
    <row r="17" spans="1:13" s="24" customFormat="1" ht="27">
      <c r="A17" s="50">
        <v>2.2000000000000002</v>
      </c>
      <c r="B17" s="51" t="s">
        <v>302</v>
      </c>
      <c r="C17" s="73" t="s">
        <v>6</v>
      </c>
      <c r="D17" s="77">
        <v>1</v>
      </c>
      <c r="E17" s="78">
        <v>10.25</v>
      </c>
      <c r="F17" s="77">
        <v>1</v>
      </c>
      <c r="G17" s="78">
        <v>10.557500000000001</v>
      </c>
      <c r="H17" s="77">
        <v>1</v>
      </c>
      <c r="I17" s="78">
        <v>10.874225000000001</v>
      </c>
      <c r="J17" s="77">
        <v>1</v>
      </c>
      <c r="K17" s="78">
        <v>11.200451750000001</v>
      </c>
      <c r="L17" s="77">
        <v>1</v>
      </c>
      <c r="M17" s="78">
        <v>11.536465302500002</v>
      </c>
    </row>
    <row r="18" spans="1:13" s="24" customFormat="1" ht="27">
      <c r="A18" s="50">
        <v>2.2999999999999998</v>
      </c>
      <c r="B18" s="51" t="s">
        <v>176</v>
      </c>
      <c r="C18" s="73" t="s">
        <v>6</v>
      </c>
      <c r="D18" s="77">
        <v>1</v>
      </c>
      <c r="E18" s="78">
        <v>26.98</v>
      </c>
      <c r="F18" s="77">
        <v>1</v>
      </c>
      <c r="G18" s="78">
        <v>27.789400000000001</v>
      </c>
      <c r="H18" s="77">
        <v>1</v>
      </c>
      <c r="I18" s="78">
        <v>28.623082</v>
      </c>
      <c r="J18" s="77">
        <v>1</v>
      </c>
      <c r="K18" s="78">
        <v>29.48177446</v>
      </c>
      <c r="L18" s="77">
        <v>1</v>
      </c>
      <c r="M18" s="78">
        <v>30.366227693800003</v>
      </c>
    </row>
    <row r="19" spans="1:13" s="24" customFormat="1" ht="40.5">
      <c r="A19" s="50">
        <v>2.4</v>
      </c>
      <c r="B19" s="51" t="s">
        <v>303</v>
      </c>
      <c r="C19" s="73" t="s">
        <v>6</v>
      </c>
      <c r="D19" s="77">
        <v>1</v>
      </c>
      <c r="E19" s="78">
        <v>56.69</v>
      </c>
      <c r="F19" s="77">
        <v>1</v>
      </c>
      <c r="G19" s="78">
        <v>58.390700000000002</v>
      </c>
      <c r="H19" s="77">
        <v>1</v>
      </c>
      <c r="I19" s="78">
        <v>60.142421000000006</v>
      </c>
      <c r="J19" s="77">
        <v>1</v>
      </c>
      <c r="K19" s="78">
        <v>61.946693630000006</v>
      </c>
      <c r="L19" s="77">
        <v>1</v>
      </c>
      <c r="M19" s="78">
        <v>63.805094438900007</v>
      </c>
    </row>
    <row r="20" spans="1:13" s="24" customFormat="1" ht="57" customHeight="1">
      <c r="A20" s="50">
        <v>2.5</v>
      </c>
      <c r="B20" s="51" t="s">
        <v>304</v>
      </c>
      <c r="C20" s="73" t="s">
        <v>6</v>
      </c>
      <c r="D20" s="77">
        <v>1</v>
      </c>
      <c r="E20" s="78">
        <v>105.16</v>
      </c>
      <c r="F20" s="77">
        <v>1</v>
      </c>
      <c r="G20" s="78">
        <v>108.31480000000001</v>
      </c>
      <c r="H20" s="77">
        <v>1</v>
      </c>
      <c r="I20" s="78">
        <v>111.564244</v>
      </c>
      <c r="J20" s="77">
        <v>1</v>
      </c>
      <c r="K20" s="78">
        <v>114.91117132000001</v>
      </c>
      <c r="L20" s="77">
        <v>1</v>
      </c>
      <c r="M20" s="78">
        <v>118.35850645960001</v>
      </c>
    </row>
    <row r="21" spans="1:13" s="24" customFormat="1" ht="34.5" customHeight="1">
      <c r="A21" s="50">
        <v>2.6</v>
      </c>
      <c r="B21" s="51" t="s">
        <v>240</v>
      </c>
      <c r="C21" s="73" t="s">
        <v>6</v>
      </c>
      <c r="D21" s="77">
        <v>2</v>
      </c>
      <c r="E21" s="78">
        <v>19</v>
      </c>
      <c r="F21" s="77">
        <v>1</v>
      </c>
      <c r="G21" s="78">
        <v>12.524800000000001</v>
      </c>
      <c r="H21" s="77">
        <v>1</v>
      </c>
      <c r="I21" s="78">
        <v>12.900544000000002</v>
      </c>
      <c r="J21" s="77">
        <v>1</v>
      </c>
      <c r="K21" s="78">
        <v>13.287560320000003</v>
      </c>
      <c r="L21" s="77">
        <v>1</v>
      </c>
      <c r="M21" s="78">
        <v>13.686187129600002</v>
      </c>
    </row>
    <row r="22" spans="1:13" s="24" customFormat="1" ht="48" customHeight="1">
      <c r="A22" s="50">
        <v>2.7</v>
      </c>
      <c r="B22" s="51" t="s">
        <v>241</v>
      </c>
      <c r="C22" s="73" t="s">
        <v>6</v>
      </c>
      <c r="D22" s="77">
        <v>1</v>
      </c>
      <c r="E22" s="78">
        <v>50.29</v>
      </c>
      <c r="F22" s="77">
        <v>1</v>
      </c>
      <c r="G22" s="78">
        <v>51.798700000000004</v>
      </c>
      <c r="H22" s="77">
        <v>1</v>
      </c>
      <c r="I22" s="78">
        <v>53.352661000000005</v>
      </c>
      <c r="J22" s="77">
        <v>1</v>
      </c>
      <c r="K22" s="78">
        <v>54.953240830000006</v>
      </c>
      <c r="L22" s="77">
        <v>1</v>
      </c>
      <c r="M22" s="78">
        <v>56.601838054900007</v>
      </c>
    </row>
    <row r="23" spans="1:13" s="24" customFormat="1" ht="22.5" customHeight="1">
      <c r="A23" s="50">
        <v>2.8</v>
      </c>
      <c r="B23" s="51" t="s">
        <v>305</v>
      </c>
      <c r="C23" s="73" t="s">
        <v>6</v>
      </c>
      <c r="D23" s="77">
        <v>1</v>
      </c>
      <c r="E23" s="78">
        <v>61.27</v>
      </c>
      <c r="F23" s="77">
        <v>0</v>
      </c>
      <c r="G23" s="78">
        <v>0</v>
      </c>
      <c r="H23" s="77">
        <v>0</v>
      </c>
      <c r="I23" s="78">
        <v>0</v>
      </c>
      <c r="J23" s="77">
        <v>0</v>
      </c>
      <c r="K23" s="78">
        <v>0</v>
      </c>
      <c r="L23" s="77">
        <v>1</v>
      </c>
      <c r="M23" s="78">
        <v>68.959924788700008</v>
      </c>
    </row>
    <row r="24" spans="1:13" s="24" customFormat="1" ht="43.5" customHeight="1">
      <c r="A24" s="70" t="s">
        <v>9</v>
      </c>
      <c r="B24" s="48" t="s">
        <v>95</v>
      </c>
      <c r="C24" s="49" t="s">
        <v>6</v>
      </c>
      <c r="D24" s="115">
        <f>D25+D26</f>
        <v>4</v>
      </c>
      <c r="E24" s="72">
        <f t="shared" ref="E24:M24" si="2">E25+E26</f>
        <v>2.4699999999999998</v>
      </c>
      <c r="F24" s="115">
        <f t="shared" si="2"/>
        <v>4</v>
      </c>
      <c r="G24" s="72">
        <f t="shared" si="2"/>
        <v>2.5441000000000003</v>
      </c>
      <c r="H24" s="115">
        <f t="shared" si="2"/>
        <v>4</v>
      </c>
      <c r="I24" s="72">
        <f t="shared" si="2"/>
        <v>2.6204230000000002</v>
      </c>
      <c r="J24" s="115">
        <f t="shared" si="2"/>
        <v>4</v>
      </c>
      <c r="K24" s="72">
        <f t="shared" si="2"/>
        <v>2.6990356900000001</v>
      </c>
      <c r="L24" s="115">
        <f t="shared" si="2"/>
        <v>4</v>
      </c>
      <c r="M24" s="72">
        <f t="shared" si="2"/>
        <v>2.7800067607000001</v>
      </c>
    </row>
    <row r="25" spans="1:13" s="24" customFormat="1" ht="27">
      <c r="A25" s="50">
        <v>3.1</v>
      </c>
      <c r="B25" s="51" t="s">
        <v>242</v>
      </c>
      <c r="C25" s="73" t="s">
        <v>6</v>
      </c>
      <c r="D25" s="77">
        <v>3</v>
      </c>
      <c r="E25" s="78">
        <v>1.66</v>
      </c>
      <c r="F25" s="77">
        <v>3</v>
      </c>
      <c r="G25" s="78">
        <v>1.7098000000000002</v>
      </c>
      <c r="H25" s="77">
        <v>3</v>
      </c>
      <c r="I25" s="78">
        <v>1.7610940000000002</v>
      </c>
      <c r="J25" s="77">
        <v>3</v>
      </c>
      <c r="K25" s="78">
        <v>1.8139268200000001</v>
      </c>
      <c r="L25" s="77">
        <v>3</v>
      </c>
      <c r="M25" s="78">
        <v>1.8683446245999999</v>
      </c>
    </row>
    <row r="26" spans="1:13" s="24" customFormat="1" ht="22.5" customHeight="1">
      <c r="A26" s="50">
        <v>3.2</v>
      </c>
      <c r="B26" s="51" t="s">
        <v>178</v>
      </c>
      <c r="C26" s="73" t="s">
        <v>6</v>
      </c>
      <c r="D26" s="77">
        <v>1</v>
      </c>
      <c r="E26" s="78">
        <v>0.81</v>
      </c>
      <c r="F26" s="77">
        <v>1</v>
      </c>
      <c r="G26" s="78">
        <v>0.83430000000000004</v>
      </c>
      <c r="H26" s="77">
        <v>1</v>
      </c>
      <c r="I26" s="78">
        <v>0.85932900000000001</v>
      </c>
      <c r="J26" s="77">
        <v>1</v>
      </c>
      <c r="K26" s="78">
        <v>0.88510887000000005</v>
      </c>
      <c r="L26" s="77">
        <v>1</v>
      </c>
      <c r="M26" s="78">
        <v>0.91166213610000002</v>
      </c>
    </row>
    <row r="27" spans="1:13" s="24" customFormat="1" ht="35.25" customHeight="1">
      <c r="A27" s="70" t="s">
        <v>12</v>
      </c>
      <c r="B27" s="48" t="s">
        <v>24</v>
      </c>
      <c r="C27" s="49"/>
      <c r="D27" s="138">
        <v>0</v>
      </c>
      <c r="E27" s="76">
        <v>0</v>
      </c>
      <c r="F27" s="138">
        <v>0</v>
      </c>
      <c r="G27" s="76">
        <v>0</v>
      </c>
      <c r="H27" s="138">
        <v>0</v>
      </c>
      <c r="I27" s="139">
        <v>100</v>
      </c>
      <c r="J27" s="138">
        <v>0</v>
      </c>
      <c r="K27" s="76">
        <v>0</v>
      </c>
      <c r="L27" s="138">
        <v>0</v>
      </c>
      <c r="M27" s="76">
        <v>0</v>
      </c>
    </row>
    <row r="28" spans="1:13" s="17" customFormat="1" ht="24.75" customHeight="1">
      <c r="A28" s="57"/>
      <c r="B28" s="58" t="s">
        <v>10</v>
      </c>
      <c r="C28" s="59"/>
      <c r="D28" s="60"/>
      <c r="E28" s="125">
        <f>E27+E24+E15+E12</f>
        <v>844.36000000000013</v>
      </c>
      <c r="F28" s="125"/>
      <c r="G28" s="125">
        <f t="shared" ref="G28:M28" si="3">G27+G24+G15+G12</f>
        <v>2137.799708301</v>
      </c>
      <c r="H28" s="125"/>
      <c r="I28" s="125">
        <f t="shared" si="3"/>
        <v>2704.7276000000002</v>
      </c>
      <c r="J28" s="125"/>
      <c r="K28" s="125">
        <f t="shared" si="3"/>
        <v>364.30992800000007</v>
      </c>
      <c r="L28" s="125"/>
      <c r="M28" s="125">
        <f t="shared" si="3"/>
        <v>609.02425062869997</v>
      </c>
    </row>
    <row r="29" spans="1:13" ht="16.5">
      <c r="E29" s="140"/>
      <c r="F29" s="140"/>
      <c r="G29" s="140"/>
      <c r="H29" s="140"/>
      <c r="I29" s="140"/>
      <c r="J29" s="140"/>
      <c r="K29" s="140"/>
      <c r="L29" s="140"/>
      <c r="M29" s="140"/>
    </row>
    <row r="30" spans="1:13" ht="16.5">
      <c r="E30" s="140"/>
      <c r="F30" s="140"/>
      <c r="G30" s="140"/>
      <c r="H30" s="140"/>
      <c r="I30" s="140"/>
      <c r="J30" s="140"/>
      <c r="K30" s="140"/>
      <c r="L30" s="140"/>
      <c r="M30" s="140"/>
    </row>
  </sheetData>
  <mergeCells count="11">
    <mergeCell ref="K7:M7"/>
    <mergeCell ref="A6:M6"/>
    <mergeCell ref="F9:G9"/>
    <mergeCell ref="H9:I9"/>
    <mergeCell ref="J9:K9"/>
    <mergeCell ref="L9:M9"/>
    <mergeCell ref="D8:M8"/>
    <mergeCell ref="A8:A10"/>
    <mergeCell ref="B8:B10"/>
    <mergeCell ref="C8:C10"/>
    <mergeCell ref="D9:E9"/>
  </mergeCells>
  <printOptions horizontalCentered="1"/>
  <pageMargins left="0" right="0" top="0.35" bottom="0.35" header="0.3" footer="0.3"/>
  <pageSetup paperSize="9" scale="82" fitToHeight="0" orientation="landscape" errors="blank" r:id="rId1"/>
  <headerFoot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5"/>
  <sheetViews>
    <sheetView view="pageBreakPreview" zoomScale="115" zoomScaleNormal="100" zoomScaleSheetLayoutView="115" workbookViewId="0">
      <selection activeCell="B19" sqref="B19"/>
    </sheetView>
  </sheetViews>
  <sheetFormatPr defaultRowHeight="15"/>
  <cols>
    <col min="1" max="1" width="4.42578125" style="11" bestFit="1" customWidth="1"/>
    <col min="2" max="2" width="41" style="11" customWidth="1"/>
    <col min="3" max="3" width="6.140625" style="11" customWidth="1"/>
    <col min="4" max="4" width="9.28515625" style="11" customWidth="1"/>
    <col min="5" max="13" width="10.7109375" style="11" customWidth="1"/>
    <col min="14" max="180" width="9.140625" style="11"/>
    <col min="181" max="181" width="51.42578125" style="11" customWidth="1"/>
    <col min="182" max="187" width="9.140625" style="11"/>
    <col min="188" max="188" width="11.7109375" style="11" customWidth="1"/>
    <col min="189" max="436" width="9.140625" style="11"/>
    <col min="437" max="437" width="51.42578125" style="11" customWidth="1"/>
    <col min="438" max="443" width="9.140625" style="11"/>
    <col min="444" max="444" width="11.7109375" style="11" customWidth="1"/>
    <col min="445" max="692" width="9.140625" style="11"/>
    <col min="693" max="693" width="51.42578125" style="11" customWidth="1"/>
    <col min="694" max="699" width="9.140625" style="11"/>
    <col min="700" max="700" width="11.7109375" style="11" customWidth="1"/>
    <col min="701" max="948" width="9.140625" style="11"/>
    <col min="949" max="949" width="51.42578125" style="11" customWidth="1"/>
    <col min="950" max="955" width="9.140625" style="11"/>
    <col min="956" max="956" width="11.7109375" style="11" customWidth="1"/>
    <col min="957" max="1204" width="9.140625" style="11"/>
    <col min="1205" max="1205" width="51.42578125" style="11" customWidth="1"/>
    <col min="1206" max="1211" width="9.140625" style="11"/>
    <col min="1212" max="1212" width="11.7109375" style="11" customWidth="1"/>
    <col min="1213" max="1460" width="9.140625" style="11"/>
    <col min="1461" max="1461" width="51.42578125" style="11" customWidth="1"/>
    <col min="1462" max="1467" width="9.140625" style="11"/>
    <col min="1468" max="1468" width="11.7109375" style="11" customWidth="1"/>
    <col min="1469" max="1716" width="9.140625" style="11"/>
    <col min="1717" max="1717" width="51.42578125" style="11" customWidth="1"/>
    <col min="1718" max="1723" width="9.140625" style="11"/>
    <col min="1724" max="1724" width="11.7109375" style="11" customWidth="1"/>
    <col min="1725" max="1972" width="9.140625" style="11"/>
    <col min="1973" max="1973" width="51.42578125" style="11" customWidth="1"/>
    <col min="1974" max="1979" width="9.140625" style="11"/>
    <col min="1980" max="1980" width="11.7109375" style="11" customWidth="1"/>
    <col min="1981" max="2228" width="9.140625" style="11"/>
    <col min="2229" max="2229" width="51.42578125" style="11" customWidth="1"/>
    <col min="2230" max="2235" width="9.140625" style="11"/>
    <col min="2236" max="2236" width="11.7109375" style="11" customWidth="1"/>
    <col min="2237" max="2484" width="9.140625" style="11"/>
    <col min="2485" max="2485" width="51.42578125" style="11" customWidth="1"/>
    <col min="2486" max="2491" width="9.140625" style="11"/>
    <col min="2492" max="2492" width="11.7109375" style="11" customWidth="1"/>
    <col min="2493" max="2740" width="9.140625" style="11"/>
    <col min="2741" max="2741" width="51.42578125" style="11" customWidth="1"/>
    <col min="2742" max="2747" width="9.140625" style="11"/>
    <col min="2748" max="2748" width="11.7109375" style="11" customWidth="1"/>
    <col min="2749" max="2996" width="9.140625" style="11"/>
    <col min="2997" max="2997" width="51.42578125" style="11" customWidth="1"/>
    <col min="2998" max="3003" width="9.140625" style="11"/>
    <col min="3004" max="3004" width="11.7109375" style="11" customWidth="1"/>
    <col min="3005" max="3252" width="9.140625" style="11"/>
    <col min="3253" max="3253" width="51.42578125" style="11" customWidth="1"/>
    <col min="3254" max="3259" width="9.140625" style="11"/>
    <col min="3260" max="3260" width="11.7109375" style="11" customWidth="1"/>
    <col min="3261" max="3508" width="9.140625" style="11"/>
    <col min="3509" max="3509" width="51.42578125" style="11" customWidth="1"/>
    <col min="3510" max="3515" width="9.140625" style="11"/>
    <col min="3516" max="3516" width="11.7109375" style="11" customWidth="1"/>
    <col min="3517" max="3764" width="9.140625" style="11"/>
    <col min="3765" max="3765" width="51.42578125" style="11" customWidth="1"/>
    <col min="3766" max="3771" width="9.140625" style="11"/>
    <col min="3772" max="3772" width="11.7109375" style="11" customWidth="1"/>
    <col min="3773" max="4020" width="9.140625" style="11"/>
    <col min="4021" max="4021" width="51.42578125" style="11" customWidth="1"/>
    <col min="4022" max="4027" width="9.140625" style="11"/>
    <col min="4028" max="4028" width="11.7109375" style="11" customWidth="1"/>
    <col min="4029" max="4276" width="9.140625" style="11"/>
    <col min="4277" max="4277" width="51.42578125" style="11" customWidth="1"/>
    <col min="4278" max="4283" width="9.140625" style="11"/>
    <col min="4284" max="4284" width="11.7109375" style="11" customWidth="1"/>
    <col min="4285" max="4532" width="9.140625" style="11"/>
    <col min="4533" max="4533" width="51.42578125" style="11" customWidth="1"/>
    <col min="4534" max="4539" width="9.140625" style="11"/>
    <col min="4540" max="4540" width="11.7109375" style="11" customWidth="1"/>
    <col min="4541" max="4788" width="9.140625" style="11"/>
    <col min="4789" max="4789" width="51.42578125" style="11" customWidth="1"/>
    <col min="4790" max="4795" width="9.140625" style="11"/>
    <col min="4796" max="4796" width="11.7109375" style="11" customWidth="1"/>
    <col min="4797" max="5044" width="9.140625" style="11"/>
    <col min="5045" max="5045" width="51.42578125" style="11" customWidth="1"/>
    <col min="5046" max="5051" width="9.140625" style="11"/>
    <col min="5052" max="5052" width="11.7109375" style="11" customWidth="1"/>
    <col min="5053" max="5300" width="9.140625" style="11"/>
    <col min="5301" max="5301" width="51.42578125" style="11" customWidth="1"/>
    <col min="5302" max="5307" width="9.140625" style="11"/>
    <col min="5308" max="5308" width="11.7109375" style="11" customWidth="1"/>
    <col min="5309" max="5556" width="9.140625" style="11"/>
    <col min="5557" max="5557" width="51.42578125" style="11" customWidth="1"/>
    <col min="5558" max="5563" width="9.140625" style="11"/>
    <col min="5564" max="5564" width="11.7109375" style="11" customWidth="1"/>
    <col min="5565" max="5812" width="9.140625" style="11"/>
    <col min="5813" max="5813" width="51.42578125" style="11" customWidth="1"/>
    <col min="5814" max="5819" width="9.140625" style="11"/>
    <col min="5820" max="5820" width="11.7109375" style="11" customWidth="1"/>
    <col min="5821" max="6068" width="9.140625" style="11"/>
    <col min="6069" max="6069" width="51.42578125" style="11" customWidth="1"/>
    <col min="6070" max="6075" width="9.140625" style="11"/>
    <col min="6076" max="6076" width="11.7109375" style="11" customWidth="1"/>
    <col min="6077" max="6324" width="9.140625" style="11"/>
    <col min="6325" max="6325" width="51.42578125" style="11" customWidth="1"/>
    <col min="6326" max="6331" width="9.140625" style="11"/>
    <col min="6332" max="6332" width="11.7109375" style="11" customWidth="1"/>
    <col min="6333" max="6580" width="9.140625" style="11"/>
    <col min="6581" max="6581" width="51.42578125" style="11" customWidth="1"/>
    <col min="6582" max="6587" width="9.140625" style="11"/>
    <col min="6588" max="6588" width="11.7109375" style="11" customWidth="1"/>
    <col min="6589" max="6836" width="9.140625" style="11"/>
    <col min="6837" max="6837" width="51.42578125" style="11" customWidth="1"/>
    <col min="6838" max="6843" width="9.140625" style="11"/>
    <col min="6844" max="6844" width="11.7109375" style="11" customWidth="1"/>
    <col min="6845" max="7092" width="9.140625" style="11"/>
    <col min="7093" max="7093" width="51.42578125" style="11" customWidth="1"/>
    <col min="7094" max="7099" width="9.140625" style="11"/>
    <col min="7100" max="7100" width="11.7109375" style="11" customWidth="1"/>
    <col min="7101" max="7348" width="9.140625" style="11"/>
    <col min="7349" max="7349" width="51.42578125" style="11" customWidth="1"/>
    <col min="7350" max="7355" width="9.140625" style="11"/>
    <col min="7356" max="7356" width="11.7109375" style="11" customWidth="1"/>
    <col min="7357" max="7604" width="9.140625" style="11"/>
    <col min="7605" max="7605" width="51.42578125" style="11" customWidth="1"/>
    <col min="7606" max="7611" width="9.140625" style="11"/>
    <col min="7612" max="7612" width="11.7109375" style="11" customWidth="1"/>
    <col min="7613" max="7860" width="9.140625" style="11"/>
    <col min="7861" max="7861" width="51.42578125" style="11" customWidth="1"/>
    <col min="7862" max="7867" width="9.140625" style="11"/>
    <col min="7868" max="7868" width="11.7109375" style="11" customWidth="1"/>
    <col min="7869" max="8116" width="9.140625" style="11"/>
    <col min="8117" max="8117" width="51.42578125" style="11" customWidth="1"/>
    <col min="8118" max="8123" width="9.140625" style="11"/>
    <col min="8124" max="8124" width="11.7109375" style="11" customWidth="1"/>
    <col min="8125" max="8372" width="9.140625" style="11"/>
    <col min="8373" max="8373" width="51.42578125" style="11" customWidth="1"/>
    <col min="8374" max="8379" width="9.140625" style="11"/>
    <col min="8380" max="8380" width="11.7109375" style="11" customWidth="1"/>
    <col min="8381" max="8628" width="9.140625" style="11"/>
    <col min="8629" max="8629" width="51.42578125" style="11" customWidth="1"/>
    <col min="8630" max="8635" width="9.140625" style="11"/>
    <col min="8636" max="8636" width="11.7109375" style="11" customWidth="1"/>
    <col min="8637" max="8884" width="9.140625" style="11"/>
    <col min="8885" max="8885" width="51.42578125" style="11" customWidth="1"/>
    <col min="8886" max="8891" width="9.140625" style="11"/>
    <col min="8892" max="8892" width="11.7109375" style="11" customWidth="1"/>
    <col min="8893" max="9140" width="9.140625" style="11"/>
    <col min="9141" max="9141" width="51.42578125" style="11" customWidth="1"/>
    <col min="9142" max="9147" width="9.140625" style="11"/>
    <col min="9148" max="9148" width="11.7109375" style="11" customWidth="1"/>
    <col min="9149" max="9396" width="9.140625" style="11"/>
    <col min="9397" max="9397" width="51.42578125" style="11" customWidth="1"/>
    <col min="9398" max="9403" width="9.140625" style="11"/>
    <col min="9404" max="9404" width="11.7109375" style="11" customWidth="1"/>
    <col min="9405" max="9652" width="9.140625" style="11"/>
    <col min="9653" max="9653" width="51.42578125" style="11" customWidth="1"/>
    <col min="9654" max="9659" width="9.140625" style="11"/>
    <col min="9660" max="9660" width="11.7109375" style="11" customWidth="1"/>
    <col min="9661" max="9908" width="9.140625" style="11"/>
    <col min="9909" max="9909" width="51.42578125" style="11" customWidth="1"/>
    <col min="9910" max="9915" width="9.140625" style="11"/>
    <col min="9916" max="9916" width="11.7109375" style="11" customWidth="1"/>
    <col min="9917" max="10164" width="9.140625" style="11"/>
    <col min="10165" max="10165" width="51.42578125" style="11" customWidth="1"/>
    <col min="10166" max="10171" width="9.140625" style="11"/>
    <col min="10172" max="10172" width="11.7109375" style="11" customWidth="1"/>
    <col min="10173" max="10420" width="9.140625" style="11"/>
    <col min="10421" max="10421" width="51.42578125" style="11" customWidth="1"/>
    <col min="10422" max="10427" width="9.140625" style="11"/>
    <col min="10428" max="10428" width="11.7109375" style="11" customWidth="1"/>
    <col min="10429" max="10676" width="9.140625" style="11"/>
    <col min="10677" max="10677" width="51.42578125" style="11" customWidth="1"/>
    <col min="10678" max="10683" width="9.140625" style="11"/>
    <col min="10684" max="10684" width="11.7109375" style="11" customWidth="1"/>
    <col min="10685" max="10932" width="9.140625" style="11"/>
    <col min="10933" max="10933" width="51.42578125" style="11" customWidth="1"/>
    <col min="10934" max="10939" width="9.140625" style="11"/>
    <col min="10940" max="10940" width="11.7109375" style="11" customWidth="1"/>
    <col min="10941" max="11188" width="9.140625" style="11"/>
    <col min="11189" max="11189" width="51.42578125" style="11" customWidth="1"/>
    <col min="11190" max="11195" width="9.140625" style="11"/>
    <col min="11196" max="11196" width="11.7109375" style="11" customWidth="1"/>
    <col min="11197" max="11444" width="9.140625" style="11"/>
    <col min="11445" max="11445" width="51.42578125" style="11" customWidth="1"/>
    <col min="11446" max="11451" width="9.140625" style="11"/>
    <col min="11452" max="11452" width="11.7109375" style="11" customWidth="1"/>
    <col min="11453" max="11700" width="9.140625" style="11"/>
    <col min="11701" max="11701" width="51.42578125" style="11" customWidth="1"/>
    <col min="11702" max="11707" width="9.140625" style="11"/>
    <col min="11708" max="11708" width="11.7109375" style="11" customWidth="1"/>
    <col min="11709" max="11956" width="9.140625" style="11"/>
    <col min="11957" max="11957" width="51.42578125" style="11" customWidth="1"/>
    <col min="11958" max="11963" width="9.140625" style="11"/>
    <col min="11964" max="11964" width="11.7109375" style="11" customWidth="1"/>
    <col min="11965" max="12212" width="9.140625" style="11"/>
    <col min="12213" max="12213" width="51.42578125" style="11" customWidth="1"/>
    <col min="12214" max="12219" width="9.140625" style="11"/>
    <col min="12220" max="12220" width="11.7109375" style="11" customWidth="1"/>
    <col min="12221" max="12468" width="9.140625" style="11"/>
    <col min="12469" max="12469" width="51.42578125" style="11" customWidth="1"/>
    <col min="12470" max="12475" width="9.140625" style="11"/>
    <col min="12476" max="12476" width="11.7109375" style="11" customWidth="1"/>
    <col min="12477" max="12724" width="9.140625" style="11"/>
    <col min="12725" max="12725" width="51.42578125" style="11" customWidth="1"/>
    <col min="12726" max="12731" width="9.140625" style="11"/>
    <col min="12732" max="12732" width="11.7109375" style="11" customWidth="1"/>
    <col min="12733" max="12980" width="9.140625" style="11"/>
    <col min="12981" max="12981" width="51.42578125" style="11" customWidth="1"/>
    <col min="12982" max="12987" width="9.140625" style="11"/>
    <col min="12988" max="12988" width="11.7109375" style="11" customWidth="1"/>
    <col min="12989" max="13236" width="9.140625" style="11"/>
    <col min="13237" max="13237" width="51.42578125" style="11" customWidth="1"/>
    <col min="13238" max="13243" width="9.140625" style="11"/>
    <col min="13244" max="13244" width="11.7109375" style="11" customWidth="1"/>
    <col min="13245" max="13492" width="9.140625" style="11"/>
    <col min="13493" max="13493" width="51.42578125" style="11" customWidth="1"/>
    <col min="13494" max="13499" width="9.140625" style="11"/>
    <col min="13500" max="13500" width="11.7109375" style="11" customWidth="1"/>
    <col min="13501" max="13748" width="9.140625" style="11"/>
    <col min="13749" max="13749" width="51.42578125" style="11" customWidth="1"/>
    <col min="13750" max="13755" width="9.140625" style="11"/>
    <col min="13756" max="13756" width="11.7109375" style="11" customWidth="1"/>
    <col min="13757" max="14004" width="9.140625" style="11"/>
    <col min="14005" max="14005" width="51.42578125" style="11" customWidth="1"/>
    <col min="14006" max="14011" width="9.140625" style="11"/>
    <col min="14012" max="14012" width="11.7109375" style="11" customWidth="1"/>
    <col min="14013" max="14260" width="9.140625" style="11"/>
    <col min="14261" max="14261" width="51.42578125" style="11" customWidth="1"/>
    <col min="14262" max="14267" width="9.140625" style="11"/>
    <col min="14268" max="14268" width="11.7109375" style="11" customWidth="1"/>
    <col min="14269" max="14516" width="9.140625" style="11"/>
    <col min="14517" max="14517" width="51.42578125" style="11" customWidth="1"/>
    <col min="14518" max="14523" width="9.140625" style="11"/>
    <col min="14524" max="14524" width="11.7109375" style="11" customWidth="1"/>
    <col min="14525" max="14772" width="9.140625" style="11"/>
    <col min="14773" max="14773" width="51.42578125" style="11" customWidth="1"/>
    <col min="14774" max="14779" width="9.140625" style="11"/>
    <col min="14780" max="14780" width="11.7109375" style="11" customWidth="1"/>
    <col min="14781" max="15028" width="9.140625" style="11"/>
    <col min="15029" max="15029" width="51.42578125" style="11" customWidth="1"/>
    <col min="15030" max="15035" width="9.140625" style="11"/>
    <col min="15036" max="15036" width="11.7109375" style="11" customWidth="1"/>
    <col min="15037" max="15284" width="9.140625" style="11"/>
    <col min="15285" max="15285" width="51.42578125" style="11" customWidth="1"/>
    <col min="15286" max="15291" width="9.140625" style="11"/>
    <col min="15292" max="15292" width="11.7109375" style="11" customWidth="1"/>
    <col min="15293" max="15540" width="9.140625" style="11"/>
    <col min="15541" max="15541" width="51.42578125" style="11" customWidth="1"/>
    <col min="15542" max="15547" width="9.140625" style="11"/>
    <col min="15548" max="15548" width="11.7109375" style="11" customWidth="1"/>
    <col min="15549" max="15796" width="9.140625" style="11"/>
    <col min="15797" max="15797" width="51.42578125" style="11" customWidth="1"/>
    <col min="15798" max="15803" width="9.140625" style="11"/>
    <col min="15804" max="15804" width="11.7109375" style="11" customWidth="1"/>
    <col min="15805" max="16052" width="9.140625" style="11"/>
    <col min="16053" max="16053" width="51.42578125" style="11" customWidth="1"/>
    <col min="16054" max="16059" width="9.140625" style="11"/>
    <col min="16060" max="16060" width="11.7109375" style="11" customWidth="1"/>
    <col min="16061" max="16384" width="9.140625" style="11"/>
  </cols>
  <sheetData>
    <row r="6" spans="1:13" s="12" customFormat="1" ht="22.5" customHeight="1">
      <c r="A6" s="183" t="s">
        <v>123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3" ht="15" customHeight="1">
      <c r="A7" s="13"/>
      <c r="B7" s="13"/>
      <c r="C7" s="13"/>
      <c r="F7" s="10"/>
      <c r="I7" s="1"/>
      <c r="J7" s="1"/>
      <c r="K7" s="175" t="s">
        <v>0</v>
      </c>
      <c r="L7" s="175"/>
      <c r="M7" s="175"/>
    </row>
    <row r="8" spans="1:13" s="5" customFormat="1" ht="20.25" customHeight="1">
      <c r="A8" s="185" t="s">
        <v>1</v>
      </c>
      <c r="B8" s="170" t="s">
        <v>2</v>
      </c>
      <c r="C8" s="170" t="s">
        <v>151</v>
      </c>
      <c r="D8" s="170" t="s">
        <v>16</v>
      </c>
      <c r="E8" s="170"/>
      <c r="F8" s="170"/>
      <c r="G8" s="170"/>
      <c r="H8" s="170"/>
      <c r="I8" s="170"/>
      <c r="J8" s="170"/>
      <c r="K8" s="170"/>
      <c r="L8" s="170"/>
      <c r="M8" s="170"/>
    </row>
    <row r="9" spans="1:13" ht="15" customHeight="1">
      <c r="A9" s="185"/>
      <c r="B9" s="170"/>
      <c r="C9" s="170"/>
      <c r="D9" s="173" t="s">
        <v>37</v>
      </c>
      <c r="E9" s="174"/>
      <c r="F9" s="173" t="s">
        <v>179</v>
      </c>
      <c r="G9" s="174"/>
      <c r="H9" s="173" t="s">
        <v>133</v>
      </c>
      <c r="I9" s="174"/>
      <c r="J9" s="173" t="s">
        <v>147</v>
      </c>
      <c r="K9" s="174"/>
      <c r="L9" s="170" t="s">
        <v>177</v>
      </c>
      <c r="M9" s="170"/>
    </row>
    <row r="10" spans="1:13" ht="20.25" customHeight="1">
      <c r="A10" s="185"/>
      <c r="B10" s="170"/>
      <c r="C10" s="170"/>
      <c r="D10" s="79" t="s">
        <v>3</v>
      </c>
      <c r="E10" s="28" t="s">
        <v>4</v>
      </c>
      <c r="F10" s="79" t="s">
        <v>3</v>
      </c>
      <c r="G10" s="28" t="s">
        <v>4</v>
      </c>
      <c r="H10" s="79" t="s">
        <v>3</v>
      </c>
      <c r="I10" s="28" t="s">
        <v>4</v>
      </c>
      <c r="J10" s="79" t="s">
        <v>3</v>
      </c>
      <c r="K10" s="28" t="s">
        <v>4</v>
      </c>
      <c r="L10" s="79" t="s">
        <v>3</v>
      </c>
      <c r="M10" s="28" t="s">
        <v>4</v>
      </c>
    </row>
    <row r="11" spans="1:13" s="14" customFormat="1" ht="15" customHeight="1">
      <c r="A11" s="31">
        <v>1</v>
      </c>
      <c r="B11" s="30">
        <v>2</v>
      </c>
      <c r="C11" s="31">
        <v>3</v>
      </c>
      <c r="D11" s="30" t="s">
        <v>12</v>
      </c>
      <c r="E11" s="31" t="s">
        <v>31</v>
      </c>
      <c r="F11" s="30" t="s">
        <v>32</v>
      </c>
      <c r="G11" s="31" t="s">
        <v>33</v>
      </c>
      <c r="H11" s="30" t="s">
        <v>27</v>
      </c>
      <c r="I11" s="31" t="s">
        <v>28</v>
      </c>
      <c r="J11" s="30" t="s">
        <v>34</v>
      </c>
      <c r="K11" s="31" t="s">
        <v>35</v>
      </c>
      <c r="L11" s="30" t="s">
        <v>30</v>
      </c>
      <c r="M11" s="31" t="s">
        <v>36</v>
      </c>
    </row>
    <row r="12" spans="1:13" ht="66.75" customHeight="1">
      <c r="A12" s="80">
        <v>1</v>
      </c>
      <c r="B12" s="71" t="s">
        <v>110</v>
      </c>
      <c r="C12" s="81" t="s">
        <v>6</v>
      </c>
      <c r="D12" s="88">
        <v>14650</v>
      </c>
      <c r="E12" s="82">
        <v>716.6984999999994</v>
      </c>
      <c r="F12" s="88">
        <v>15700</v>
      </c>
      <c r="G12" s="82">
        <v>768.06596928327588</v>
      </c>
      <c r="H12" s="88">
        <v>15750</v>
      </c>
      <c r="I12" s="82">
        <v>770.51203924914614</v>
      </c>
      <c r="J12" s="88">
        <v>14550</v>
      </c>
      <c r="K12" s="82">
        <v>711.80636006825887</v>
      </c>
      <c r="L12" s="88">
        <v>12250</v>
      </c>
      <c r="M12" s="82">
        <v>599.28714163822474</v>
      </c>
    </row>
    <row r="13" spans="1:13" ht="78.75" customHeight="1">
      <c r="A13" s="80" t="s">
        <v>11</v>
      </c>
      <c r="B13" s="71" t="s">
        <v>137</v>
      </c>
      <c r="C13" s="81"/>
      <c r="D13" s="117"/>
      <c r="E13" s="76">
        <v>125</v>
      </c>
      <c r="F13" s="118"/>
      <c r="G13" s="76">
        <v>115</v>
      </c>
      <c r="H13" s="118"/>
      <c r="I13" s="76">
        <v>110</v>
      </c>
      <c r="J13" s="118"/>
      <c r="K13" s="76">
        <v>110</v>
      </c>
      <c r="L13" s="118"/>
      <c r="M13" s="76">
        <v>110</v>
      </c>
    </row>
    <row r="14" spans="1:13" s="6" customFormat="1" ht="24.75" customHeight="1">
      <c r="A14" s="39"/>
      <c r="B14" s="40" t="s">
        <v>10</v>
      </c>
      <c r="C14" s="41"/>
      <c r="D14" s="43"/>
      <c r="E14" s="43">
        <f>E12+E13</f>
        <v>841.6984999999994</v>
      </c>
      <c r="F14" s="43"/>
      <c r="G14" s="43">
        <f t="shared" ref="G14:M14" si="0">G12+G13</f>
        <v>883.06596928327588</v>
      </c>
      <c r="H14" s="43"/>
      <c r="I14" s="43">
        <f t="shared" si="0"/>
        <v>880.51203924914614</v>
      </c>
      <c r="J14" s="43"/>
      <c r="K14" s="43">
        <f t="shared" si="0"/>
        <v>821.80636006825887</v>
      </c>
      <c r="L14" s="43"/>
      <c r="M14" s="43">
        <f t="shared" si="0"/>
        <v>709.28714163822474</v>
      </c>
    </row>
    <row r="15" spans="1:13">
      <c r="A15" s="25"/>
      <c r="E15" s="15"/>
      <c r="G15" s="15"/>
      <c r="I15" s="15"/>
      <c r="K15" s="15"/>
      <c r="M15" s="15"/>
    </row>
  </sheetData>
  <mergeCells count="11">
    <mergeCell ref="D9:E9"/>
    <mergeCell ref="A6:M6"/>
    <mergeCell ref="A8:A10"/>
    <mergeCell ref="B8:B10"/>
    <mergeCell ref="C8:C10"/>
    <mergeCell ref="F9:G9"/>
    <mergeCell ref="H9:I9"/>
    <mergeCell ref="J9:K9"/>
    <mergeCell ref="L9:M9"/>
    <mergeCell ref="D8:M8"/>
    <mergeCell ref="K7:M7"/>
  </mergeCells>
  <printOptions horizontalCentered="1"/>
  <pageMargins left="0" right="0" top="0.35" bottom="0.35" header="0.3" footer="0.3"/>
  <pageSetup paperSize="9" scale="91" fitToHeight="0" orientation="landscape" errors="blank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83"/>
  <sheetViews>
    <sheetView view="pageBreakPreview" topLeftCell="A28" zoomScaleNormal="100" zoomScaleSheetLayoutView="100" workbookViewId="0">
      <selection activeCell="P4" sqref="P4"/>
    </sheetView>
  </sheetViews>
  <sheetFormatPr defaultRowHeight="16.5"/>
  <cols>
    <col min="1" max="1" width="7" style="140" customWidth="1"/>
    <col min="2" max="2" width="36" style="140" customWidth="1"/>
    <col min="3" max="3" width="6.140625" style="140" customWidth="1"/>
    <col min="4" max="4" width="9.85546875" style="140" bestFit="1" customWidth="1"/>
    <col min="5" max="5" width="14.140625" style="140" bestFit="1" customWidth="1"/>
    <col min="6" max="6" width="9.140625" style="140" bestFit="1" customWidth="1"/>
    <col min="7" max="7" width="13.5703125" style="140" bestFit="1" customWidth="1"/>
    <col min="8" max="8" width="9.140625" style="140" bestFit="1" customWidth="1"/>
    <col min="9" max="9" width="12.7109375" style="140" bestFit="1" customWidth="1"/>
    <col min="10" max="10" width="9.140625" style="140" bestFit="1" customWidth="1"/>
    <col min="11" max="11" width="13.85546875" style="140" bestFit="1" customWidth="1"/>
    <col min="12" max="12" width="9.140625" style="140" bestFit="1" customWidth="1"/>
    <col min="13" max="13" width="14.140625" style="140" bestFit="1" customWidth="1"/>
    <col min="14" max="96" width="9.140625" style="140"/>
    <col min="97" max="97" width="6" style="140" customWidth="1"/>
    <col min="98" max="98" width="63.5703125" style="140" customWidth="1"/>
    <col min="99" max="99" width="7.42578125" style="140" bestFit="1" customWidth="1"/>
    <col min="100" max="100" width="8" style="140" bestFit="1" customWidth="1"/>
    <col min="101" max="101" width="11.85546875" style="140" customWidth="1"/>
    <col min="102" max="102" width="7.85546875" style="140" bestFit="1" customWidth="1"/>
    <col min="103" max="103" width="11.85546875" style="140" customWidth="1"/>
    <col min="104" max="104" width="7.85546875" style="140" bestFit="1" customWidth="1"/>
    <col min="105" max="105" width="12.5703125" style="140" customWidth="1"/>
    <col min="106" max="106" width="12.85546875" style="140" bestFit="1" customWidth="1"/>
    <col min="107" max="352" width="9.140625" style="140"/>
    <col min="353" max="353" width="6" style="140" customWidth="1"/>
    <col min="354" max="354" width="63.5703125" style="140" customWidth="1"/>
    <col min="355" max="355" width="7.42578125" style="140" bestFit="1" customWidth="1"/>
    <col min="356" max="356" width="8" style="140" bestFit="1" customWidth="1"/>
    <col min="357" max="357" width="11.85546875" style="140" customWidth="1"/>
    <col min="358" max="358" width="7.85546875" style="140" bestFit="1" customWidth="1"/>
    <col min="359" max="359" width="11.85546875" style="140" customWidth="1"/>
    <col min="360" max="360" width="7.85546875" style="140" bestFit="1" customWidth="1"/>
    <col min="361" max="361" width="12.5703125" style="140" customWidth="1"/>
    <col min="362" max="362" width="12.85546875" style="140" bestFit="1" customWidth="1"/>
    <col min="363" max="608" width="9.140625" style="140"/>
    <col min="609" max="609" width="6" style="140" customWidth="1"/>
    <col min="610" max="610" width="63.5703125" style="140" customWidth="1"/>
    <col min="611" max="611" width="7.42578125" style="140" bestFit="1" customWidth="1"/>
    <col min="612" max="612" width="8" style="140" bestFit="1" customWidth="1"/>
    <col min="613" max="613" width="11.85546875" style="140" customWidth="1"/>
    <col min="614" max="614" width="7.85546875" style="140" bestFit="1" customWidth="1"/>
    <col min="615" max="615" width="11.85546875" style="140" customWidth="1"/>
    <col min="616" max="616" width="7.85546875" style="140" bestFit="1" customWidth="1"/>
    <col min="617" max="617" width="12.5703125" style="140" customWidth="1"/>
    <col min="618" max="618" width="12.85546875" style="140" bestFit="1" customWidth="1"/>
    <col min="619" max="864" width="9.140625" style="140"/>
    <col min="865" max="865" width="6" style="140" customWidth="1"/>
    <col min="866" max="866" width="63.5703125" style="140" customWidth="1"/>
    <col min="867" max="867" width="7.42578125" style="140" bestFit="1" customWidth="1"/>
    <col min="868" max="868" width="8" style="140" bestFit="1" customWidth="1"/>
    <col min="869" max="869" width="11.85546875" style="140" customWidth="1"/>
    <col min="870" max="870" width="7.85546875" style="140" bestFit="1" customWidth="1"/>
    <col min="871" max="871" width="11.85546875" style="140" customWidth="1"/>
    <col min="872" max="872" width="7.85546875" style="140" bestFit="1" customWidth="1"/>
    <col min="873" max="873" width="12.5703125" style="140" customWidth="1"/>
    <col min="874" max="874" width="12.85546875" style="140" bestFit="1" customWidth="1"/>
    <col min="875" max="1120" width="9.140625" style="140"/>
    <col min="1121" max="1121" width="6" style="140" customWidth="1"/>
    <col min="1122" max="1122" width="63.5703125" style="140" customWidth="1"/>
    <col min="1123" max="1123" width="7.42578125" style="140" bestFit="1" customWidth="1"/>
    <col min="1124" max="1124" width="8" style="140" bestFit="1" customWidth="1"/>
    <col min="1125" max="1125" width="11.85546875" style="140" customWidth="1"/>
    <col min="1126" max="1126" width="7.85546875" style="140" bestFit="1" customWidth="1"/>
    <col min="1127" max="1127" width="11.85546875" style="140" customWidth="1"/>
    <col min="1128" max="1128" width="7.85546875" style="140" bestFit="1" customWidth="1"/>
    <col min="1129" max="1129" width="12.5703125" style="140" customWidth="1"/>
    <col min="1130" max="1130" width="12.85546875" style="140" bestFit="1" customWidth="1"/>
    <col min="1131" max="1376" width="9.140625" style="140"/>
    <col min="1377" max="1377" width="6" style="140" customWidth="1"/>
    <col min="1378" max="1378" width="63.5703125" style="140" customWidth="1"/>
    <col min="1379" max="1379" width="7.42578125" style="140" bestFit="1" customWidth="1"/>
    <col min="1380" max="1380" width="8" style="140" bestFit="1" customWidth="1"/>
    <col min="1381" max="1381" width="11.85546875" style="140" customWidth="1"/>
    <col min="1382" max="1382" width="7.85546875" style="140" bestFit="1" customWidth="1"/>
    <col min="1383" max="1383" width="11.85546875" style="140" customWidth="1"/>
    <col min="1384" max="1384" width="7.85546875" style="140" bestFit="1" customWidth="1"/>
    <col min="1385" max="1385" width="12.5703125" style="140" customWidth="1"/>
    <col min="1386" max="1386" width="12.85546875" style="140" bestFit="1" customWidth="1"/>
    <col min="1387" max="1632" width="9.140625" style="140"/>
    <col min="1633" max="1633" width="6" style="140" customWidth="1"/>
    <col min="1634" max="1634" width="63.5703125" style="140" customWidth="1"/>
    <col min="1635" max="1635" width="7.42578125" style="140" bestFit="1" customWidth="1"/>
    <col min="1636" max="1636" width="8" style="140" bestFit="1" customWidth="1"/>
    <col min="1637" max="1637" width="11.85546875" style="140" customWidth="1"/>
    <col min="1638" max="1638" width="7.85546875" style="140" bestFit="1" customWidth="1"/>
    <col min="1639" max="1639" width="11.85546875" style="140" customWidth="1"/>
    <col min="1640" max="1640" width="7.85546875" style="140" bestFit="1" customWidth="1"/>
    <col min="1641" max="1641" width="12.5703125" style="140" customWidth="1"/>
    <col min="1642" max="1642" width="12.85546875" style="140" bestFit="1" customWidth="1"/>
    <col min="1643" max="1888" width="9.140625" style="140"/>
    <col min="1889" max="1889" width="6" style="140" customWidth="1"/>
    <col min="1890" max="1890" width="63.5703125" style="140" customWidth="1"/>
    <col min="1891" max="1891" width="7.42578125" style="140" bestFit="1" customWidth="1"/>
    <col min="1892" max="1892" width="8" style="140" bestFit="1" customWidth="1"/>
    <col min="1893" max="1893" width="11.85546875" style="140" customWidth="1"/>
    <col min="1894" max="1894" width="7.85546875" style="140" bestFit="1" customWidth="1"/>
    <col min="1895" max="1895" width="11.85546875" style="140" customWidth="1"/>
    <col min="1896" max="1896" width="7.85546875" style="140" bestFit="1" customWidth="1"/>
    <col min="1897" max="1897" width="12.5703125" style="140" customWidth="1"/>
    <col min="1898" max="1898" width="12.85546875" style="140" bestFit="1" customWidth="1"/>
    <col min="1899" max="2144" width="9.140625" style="140"/>
    <col min="2145" max="2145" width="6" style="140" customWidth="1"/>
    <col min="2146" max="2146" width="63.5703125" style="140" customWidth="1"/>
    <col min="2147" max="2147" width="7.42578125" style="140" bestFit="1" customWidth="1"/>
    <col min="2148" max="2148" width="8" style="140" bestFit="1" customWidth="1"/>
    <col min="2149" max="2149" width="11.85546875" style="140" customWidth="1"/>
    <col min="2150" max="2150" width="7.85546875" style="140" bestFit="1" customWidth="1"/>
    <col min="2151" max="2151" width="11.85546875" style="140" customWidth="1"/>
    <col min="2152" max="2152" width="7.85546875" style="140" bestFit="1" customWidth="1"/>
    <col min="2153" max="2153" width="12.5703125" style="140" customWidth="1"/>
    <col min="2154" max="2154" width="12.85546875" style="140" bestFit="1" customWidth="1"/>
    <col min="2155" max="2400" width="9.140625" style="140"/>
    <col min="2401" max="2401" width="6" style="140" customWidth="1"/>
    <col min="2402" max="2402" width="63.5703125" style="140" customWidth="1"/>
    <col min="2403" max="2403" width="7.42578125" style="140" bestFit="1" customWidth="1"/>
    <col min="2404" max="2404" width="8" style="140" bestFit="1" customWidth="1"/>
    <col min="2405" max="2405" width="11.85546875" style="140" customWidth="1"/>
    <col min="2406" max="2406" width="7.85546875" style="140" bestFit="1" customWidth="1"/>
    <col min="2407" max="2407" width="11.85546875" style="140" customWidth="1"/>
    <col min="2408" max="2408" width="7.85546875" style="140" bestFit="1" customWidth="1"/>
    <col min="2409" max="2409" width="12.5703125" style="140" customWidth="1"/>
    <col min="2410" max="2410" width="12.85546875" style="140" bestFit="1" customWidth="1"/>
    <col min="2411" max="2656" width="9.140625" style="140"/>
    <col min="2657" max="2657" width="6" style="140" customWidth="1"/>
    <col min="2658" max="2658" width="63.5703125" style="140" customWidth="1"/>
    <col min="2659" max="2659" width="7.42578125" style="140" bestFit="1" customWidth="1"/>
    <col min="2660" max="2660" width="8" style="140" bestFit="1" customWidth="1"/>
    <col min="2661" max="2661" width="11.85546875" style="140" customWidth="1"/>
    <col min="2662" max="2662" width="7.85546875" style="140" bestFit="1" customWidth="1"/>
    <col min="2663" max="2663" width="11.85546875" style="140" customWidth="1"/>
    <col min="2664" max="2664" width="7.85546875" style="140" bestFit="1" customWidth="1"/>
    <col min="2665" max="2665" width="12.5703125" style="140" customWidth="1"/>
    <col min="2666" max="2666" width="12.85546875" style="140" bestFit="1" customWidth="1"/>
    <col min="2667" max="2912" width="9.140625" style="140"/>
    <col min="2913" max="2913" width="6" style="140" customWidth="1"/>
    <col min="2914" max="2914" width="63.5703125" style="140" customWidth="1"/>
    <col min="2915" max="2915" width="7.42578125" style="140" bestFit="1" customWidth="1"/>
    <col min="2916" max="2916" width="8" style="140" bestFit="1" customWidth="1"/>
    <col min="2917" max="2917" width="11.85546875" style="140" customWidth="1"/>
    <col min="2918" max="2918" width="7.85546875" style="140" bestFit="1" customWidth="1"/>
    <col min="2919" max="2919" width="11.85546875" style="140" customWidth="1"/>
    <col min="2920" max="2920" width="7.85546875" style="140" bestFit="1" customWidth="1"/>
    <col min="2921" max="2921" width="12.5703125" style="140" customWidth="1"/>
    <col min="2922" max="2922" width="12.85546875" style="140" bestFit="1" customWidth="1"/>
    <col min="2923" max="3168" width="9.140625" style="140"/>
    <col min="3169" max="3169" width="6" style="140" customWidth="1"/>
    <col min="3170" max="3170" width="63.5703125" style="140" customWidth="1"/>
    <col min="3171" max="3171" width="7.42578125" style="140" bestFit="1" customWidth="1"/>
    <col min="3172" max="3172" width="8" style="140" bestFit="1" customWidth="1"/>
    <col min="3173" max="3173" width="11.85546875" style="140" customWidth="1"/>
    <col min="3174" max="3174" width="7.85546875" style="140" bestFit="1" customWidth="1"/>
    <col min="3175" max="3175" width="11.85546875" style="140" customWidth="1"/>
    <col min="3176" max="3176" width="7.85546875" style="140" bestFit="1" customWidth="1"/>
    <col min="3177" max="3177" width="12.5703125" style="140" customWidth="1"/>
    <col min="3178" max="3178" width="12.85546875" style="140" bestFit="1" customWidth="1"/>
    <col min="3179" max="3424" width="9.140625" style="140"/>
    <col min="3425" max="3425" width="6" style="140" customWidth="1"/>
    <col min="3426" max="3426" width="63.5703125" style="140" customWidth="1"/>
    <col min="3427" max="3427" width="7.42578125" style="140" bestFit="1" customWidth="1"/>
    <col min="3428" max="3428" width="8" style="140" bestFit="1" customWidth="1"/>
    <col min="3429" max="3429" width="11.85546875" style="140" customWidth="1"/>
    <col min="3430" max="3430" width="7.85546875" style="140" bestFit="1" customWidth="1"/>
    <col min="3431" max="3431" width="11.85546875" style="140" customWidth="1"/>
    <col min="3432" max="3432" width="7.85546875" style="140" bestFit="1" customWidth="1"/>
    <col min="3433" max="3433" width="12.5703125" style="140" customWidth="1"/>
    <col min="3434" max="3434" width="12.85546875" style="140" bestFit="1" customWidth="1"/>
    <col min="3435" max="3680" width="9.140625" style="140"/>
    <col min="3681" max="3681" width="6" style="140" customWidth="1"/>
    <col min="3682" max="3682" width="63.5703125" style="140" customWidth="1"/>
    <col min="3683" max="3683" width="7.42578125" style="140" bestFit="1" customWidth="1"/>
    <col min="3684" max="3684" width="8" style="140" bestFit="1" customWidth="1"/>
    <col min="3685" max="3685" width="11.85546875" style="140" customWidth="1"/>
    <col min="3686" max="3686" width="7.85546875" style="140" bestFit="1" customWidth="1"/>
    <col min="3687" max="3687" width="11.85546875" style="140" customWidth="1"/>
    <col min="3688" max="3688" width="7.85546875" style="140" bestFit="1" customWidth="1"/>
    <col min="3689" max="3689" width="12.5703125" style="140" customWidth="1"/>
    <col min="3690" max="3690" width="12.85546875" style="140" bestFit="1" customWidth="1"/>
    <col min="3691" max="3936" width="9.140625" style="140"/>
    <col min="3937" max="3937" width="6" style="140" customWidth="1"/>
    <col min="3938" max="3938" width="63.5703125" style="140" customWidth="1"/>
    <col min="3939" max="3939" width="7.42578125" style="140" bestFit="1" customWidth="1"/>
    <col min="3940" max="3940" width="8" style="140" bestFit="1" customWidth="1"/>
    <col min="3941" max="3941" width="11.85546875" style="140" customWidth="1"/>
    <col min="3942" max="3942" width="7.85546875" style="140" bestFit="1" customWidth="1"/>
    <col min="3943" max="3943" width="11.85546875" style="140" customWidth="1"/>
    <col min="3944" max="3944" width="7.85546875" style="140" bestFit="1" customWidth="1"/>
    <col min="3945" max="3945" width="12.5703125" style="140" customWidth="1"/>
    <col min="3946" max="3946" width="12.85546875" style="140" bestFit="1" customWidth="1"/>
    <col min="3947" max="4192" width="9.140625" style="140"/>
    <col min="4193" max="4193" width="6" style="140" customWidth="1"/>
    <col min="4194" max="4194" width="63.5703125" style="140" customWidth="1"/>
    <col min="4195" max="4195" width="7.42578125" style="140" bestFit="1" customWidth="1"/>
    <col min="4196" max="4196" width="8" style="140" bestFit="1" customWidth="1"/>
    <col min="4197" max="4197" width="11.85546875" style="140" customWidth="1"/>
    <col min="4198" max="4198" width="7.85546875" style="140" bestFit="1" customWidth="1"/>
    <col min="4199" max="4199" width="11.85546875" style="140" customWidth="1"/>
    <col min="4200" max="4200" width="7.85546875" style="140" bestFit="1" customWidth="1"/>
    <col min="4201" max="4201" width="12.5703125" style="140" customWidth="1"/>
    <col min="4202" max="4202" width="12.85546875" style="140" bestFit="1" customWidth="1"/>
    <col min="4203" max="4448" width="9.140625" style="140"/>
    <col min="4449" max="4449" width="6" style="140" customWidth="1"/>
    <col min="4450" max="4450" width="63.5703125" style="140" customWidth="1"/>
    <col min="4451" max="4451" width="7.42578125" style="140" bestFit="1" customWidth="1"/>
    <col min="4452" max="4452" width="8" style="140" bestFit="1" customWidth="1"/>
    <col min="4453" max="4453" width="11.85546875" style="140" customWidth="1"/>
    <col min="4454" max="4454" width="7.85546875" style="140" bestFit="1" customWidth="1"/>
    <col min="4455" max="4455" width="11.85546875" style="140" customWidth="1"/>
    <col min="4456" max="4456" width="7.85546875" style="140" bestFit="1" customWidth="1"/>
    <col min="4457" max="4457" width="12.5703125" style="140" customWidth="1"/>
    <col min="4458" max="4458" width="12.85546875" style="140" bestFit="1" customWidth="1"/>
    <col min="4459" max="4704" width="9.140625" style="140"/>
    <col min="4705" max="4705" width="6" style="140" customWidth="1"/>
    <col min="4706" max="4706" width="63.5703125" style="140" customWidth="1"/>
    <col min="4707" max="4707" width="7.42578125" style="140" bestFit="1" customWidth="1"/>
    <col min="4708" max="4708" width="8" style="140" bestFit="1" customWidth="1"/>
    <col min="4709" max="4709" width="11.85546875" style="140" customWidth="1"/>
    <col min="4710" max="4710" width="7.85546875" style="140" bestFit="1" customWidth="1"/>
    <col min="4711" max="4711" width="11.85546875" style="140" customWidth="1"/>
    <col min="4712" max="4712" width="7.85546875" style="140" bestFit="1" customWidth="1"/>
    <col min="4713" max="4713" width="12.5703125" style="140" customWidth="1"/>
    <col min="4714" max="4714" width="12.85546875" style="140" bestFit="1" customWidth="1"/>
    <col min="4715" max="4960" width="9.140625" style="140"/>
    <col min="4961" max="4961" width="6" style="140" customWidth="1"/>
    <col min="4962" max="4962" width="63.5703125" style="140" customWidth="1"/>
    <col min="4963" max="4963" width="7.42578125" style="140" bestFit="1" customWidth="1"/>
    <col min="4964" max="4964" width="8" style="140" bestFit="1" customWidth="1"/>
    <col min="4965" max="4965" width="11.85546875" style="140" customWidth="1"/>
    <col min="4966" max="4966" width="7.85546875" style="140" bestFit="1" customWidth="1"/>
    <col min="4967" max="4967" width="11.85546875" style="140" customWidth="1"/>
    <col min="4968" max="4968" width="7.85546875" style="140" bestFit="1" customWidth="1"/>
    <col min="4969" max="4969" width="12.5703125" style="140" customWidth="1"/>
    <col min="4970" max="4970" width="12.85546875" style="140" bestFit="1" customWidth="1"/>
    <col min="4971" max="5216" width="9.140625" style="140"/>
    <col min="5217" max="5217" width="6" style="140" customWidth="1"/>
    <col min="5218" max="5218" width="63.5703125" style="140" customWidth="1"/>
    <col min="5219" max="5219" width="7.42578125" style="140" bestFit="1" customWidth="1"/>
    <col min="5220" max="5220" width="8" style="140" bestFit="1" customWidth="1"/>
    <col min="5221" max="5221" width="11.85546875" style="140" customWidth="1"/>
    <col min="5222" max="5222" width="7.85546875" style="140" bestFit="1" customWidth="1"/>
    <col min="5223" max="5223" width="11.85546875" style="140" customWidth="1"/>
    <col min="5224" max="5224" width="7.85546875" style="140" bestFit="1" customWidth="1"/>
    <col min="5225" max="5225" width="12.5703125" style="140" customWidth="1"/>
    <col min="5226" max="5226" width="12.85546875" style="140" bestFit="1" customWidth="1"/>
    <col min="5227" max="5472" width="9.140625" style="140"/>
    <col min="5473" max="5473" width="6" style="140" customWidth="1"/>
    <col min="5474" max="5474" width="63.5703125" style="140" customWidth="1"/>
    <col min="5475" max="5475" width="7.42578125" style="140" bestFit="1" customWidth="1"/>
    <col min="5476" max="5476" width="8" style="140" bestFit="1" customWidth="1"/>
    <col min="5477" max="5477" width="11.85546875" style="140" customWidth="1"/>
    <col min="5478" max="5478" width="7.85546875" style="140" bestFit="1" customWidth="1"/>
    <col min="5479" max="5479" width="11.85546875" style="140" customWidth="1"/>
    <col min="5480" max="5480" width="7.85546875" style="140" bestFit="1" customWidth="1"/>
    <col min="5481" max="5481" width="12.5703125" style="140" customWidth="1"/>
    <col min="5482" max="5482" width="12.85546875" style="140" bestFit="1" customWidth="1"/>
    <col min="5483" max="5728" width="9.140625" style="140"/>
    <col min="5729" max="5729" width="6" style="140" customWidth="1"/>
    <col min="5730" max="5730" width="63.5703125" style="140" customWidth="1"/>
    <col min="5731" max="5731" width="7.42578125" style="140" bestFit="1" customWidth="1"/>
    <col min="5732" max="5732" width="8" style="140" bestFit="1" customWidth="1"/>
    <col min="5733" max="5733" width="11.85546875" style="140" customWidth="1"/>
    <col min="5734" max="5734" width="7.85546875" style="140" bestFit="1" customWidth="1"/>
    <col min="5735" max="5735" width="11.85546875" style="140" customWidth="1"/>
    <col min="5736" max="5736" width="7.85546875" style="140" bestFit="1" customWidth="1"/>
    <col min="5737" max="5737" width="12.5703125" style="140" customWidth="1"/>
    <col min="5738" max="5738" width="12.85546875" style="140" bestFit="1" customWidth="1"/>
    <col min="5739" max="5984" width="9.140625" style="140"/>
    <col min="5985" max="5985" width="6" style="140" customWidth="1"/>
    <col min="5986" max="5986" width="63.5703125" style="140" customWidth="1"/>
    <col min="5987" max="5987" width="7.42578125" style="140" bestFit="1" customWidth="1"/>
    <col min="5988" max="5988" width="8" style="140" bestFit="1" customWidth="1"/>
    <col min="5989" max="5989" width="11.85546875" style="140" customWidth="1"/>
    <col min="5990" max="5990" width="7.85546875" style="140" bestFit="1" customWidth="1"/>
    <col min="5991" max="5991" width="11.85546875" style="140" customWidth="1"/>
    <col min="5992" max="5992" width="7.85546875" style="140" bestFit="1" customWidth="1"/>
    <col min="5993" max="5993" width="12.5703125" style="140" customWidth="1"/>
    <col min="5994" max="5994" width="12.85546875" style="140" bestFit="1" customWidth="1"/>
    <col min="5995" max="6240" width="9.140625" style="140"/>
    <col min="6241" max="6241" width="6" style="140" customWidth="1"/>
    <col min="6242" max="6242" width="63.5703125" style="140" customWidth="1"/>
    <col min="6243" max="6243" width="7.42578125" style="140" bestFit="1" customWidth="1"/>
    <col min="6244" max="6244" width="8" style="140" bestFit="1" customWidth="1"/>
    <col min="6245" max="6245" width="11.85546875" style="140" customWidth="1"/>
    <col min="6246" max="6246" width="7.85546875" style="140" bestFit="1" customWidth="1"/>
    <col min="6247" max="6247" width="11.85546875" style="140" customWidth="1"/>
    <col min="6248" max="6248" width="7.85546875" style="140" bestFit="1" customWidth="1"/>
    <col min="6249" max="6249" width="12.5703125" style="140" customWidth="1"/>
    <col min="6250" max="6250" width="12.85546875" style="140" bestFit="1" customWidth="1"/>
    <col min="6251" max="6496" width="9.140625" style="140"/>
    <col min="6497" max="6497" width="6" style="140" customWidth="1"/>
    <col min="6498" max="6498" width="63.5703125" style="140" customWidth="1"/>
    <col min="6499" max="6499" width="7.42578125" style="140" bestFit="1" customWidth="1"/>
    <col min="6500" max="6500" width="8" style="140" bestFit="1" customWidth="1"/>
    <col min="6501" max="6501" width="11.85546875" style="140" customWidth="1"/>
    <col min="6502" max="6502" width="7.85546875" style="140" bestFit="1" customWidth="1"/>
    <col min="6503" max="6503" width="11.85546875" style="140" customWidth="1"/>
    <col min="6504" max="6504" width="7.85546875" style="140" bestFit="1" customWidth="1"/>
    <col min="6505" max="6505" width="12.5703125" style="140" customWidth="1"/>
    <col min="6506" max="6506" width="12.85546875" style="140" bestFit="1" customWidth="1"/>
    <col min="6507" max="6752" width="9.140625" style="140"/>
    <col min="6753" max="6753" width="6" style="140" customWidth="1"/>
    <col min="6754" max="6754" width="63.5703125" style="140" customWidth="1"/>
    <col min="6755" max="6755" width="7.42578125" style="140" bestFit="1" customWidth="1"/>
    <col min="6756" max="6756" width="8" style="140" bestFit="1" customWidth="1"/>
    <col min="6757" max="6757" width="11.85546875" style="140" customWidth="1"/>
    <col min="6758" max="6758" width="7.85546875" style="140" bestFit="1" customWidth="1"/>
    <col min="6759" max="6759" width="11.85546875" style="140" customWidth="1"/>
    <col min="6760" max="6760" width="7.85546875" style="140" bestFit="1" customWidth="1"/>
    <col min="6761" max="6761" width="12.5703125" style="140" customWidth="1"/>
    <col min="6762" max="6762" width="12.85546875" style="140" bestFit="1" customWidth="1"/>
    <col min="6763" max="7008" width="9.140625" style="140"/>
    <col min="7009" max="7009" width="6" style="140" customWidth="1"/>
    <col min="7010" max="7010" width="63.5703125" style="140" customWidth="1"/>
    <col min="7011" max="7011" width="7.42578125" style="140" bestFit="1" customWidth="1"/>
    <col min="7012" max="7012" width="8" style="140" bestFit="1" customWidth="1"/>
    <col min="7013" max="7013" width="11.85546875" style="140" customWidth="1"/>
    <col min="7014" max="7014" width="7.85546875" style="140" bestFit="1" customWidth="1"/>
    <col min="7015" max="7015" width="11.85546875" style="140" customWidth="1"/>
    <col min="7016" max="7016" width="7.85546875" style="140" bestFit="1" customWidth="1"/>
    <col min="7017" max="7017" width="12.5703125" style="140" customWidth="1"/>
    <col min="7018" max="7018" width="12.85546875" style="140" bestFit="1" customWidth="1"/>
    <col min="7019" max="7264" width="9.140625" style="140"/>
    <col min="7265" max="7265" width="6" style="140" customWidth="1"/>
    <col min="7266" max="7266" width="63.5703125" style="140" customWidth="1"/>
    <col min="7267" max="7267" width="7.42578125" style="140" bestFit="1" customWidth="1"/>
    <col min="7268" max="7268" width="8" style="140" bestFit="1" customWidth="1"/>
    <col min="7269" max="7269" width="11.85546875" style="140" customWidth="1"/>
    <col min="7270" max="7270" width="7.85546875" style="140" bestFit="1" customWidth="1"/>
    <col min="7271" max="7271" width="11.85546875" style="140" customWidth="1"/>
    <col min="7272" max="7272" width="7.85546875" style="140" bestFit="1" customWidth="1"/>
    <col min="7273" max="7273" width="12.5703125" style="140" customWidth="1"/>
    <col min="7274" max="7274" width="12.85546875" style="140" bestFit="1" customWidth="1"/>
    <col min="7275" max="7520" width="9.140625" style="140"/>
    <col min="7521" max="7521" width="6" style="140" customWidth="1"/>
    <col min="7522" max="7522" width="63.5703125" style="140" customWidth="1"/>
    <col min="7523" max="7523" width="7.42578125" style="140" bestFit="1" customWidth="1"/>
    <col min="7524" max="7524" width="8" style="140" bestFit="1" customWidth="1"/>
    <col min="7525" max="7525" width="11.85546875" style="140" customWidth="1"/>
    <col min="7526" max="7526" width="7.85546875" style="140" bestFit="1" customWidth="1"/>
    <col min="7527" max="7527" width="11.85546875" style="140" customWidth="1"/>
    <col min="7528" max="7528" width="7.85546875" style="140" bestFit="1" customWidth="1"/>
    <col min="7529" max="7529" width="12.5703125" style="140" customWidth="1"/>
    <col min="7530" max="7530" width="12.85546875" style="140" bestFit="1" customWidth="1"/>
    <col min="7531" max="7776" width="9.140625" style="140"/>
    <col min="7777" max="7777" width="6" style="140" customWidth="1"/>
    <col min="7778" max="7778" width="63.5703125" style="140" customWidth="1"/>
    <col min="7779" max="7779" width="7.42578125" style="140" bestFit="1" customWidth="1"/>
    <col min="7780" max="7780" width="8" style="140" bestFit="1" customWidth="1"/>
    <col min="7781" max="7781" width="11.85546875" style="140" customWidth="1"/>
    <col min="7782" max="7782" width="7.85546875" style="140" bestFit="1" customWidth="1"/>
    <col min="7783" max="7783" width="11.85546875" style="140" customWidth="1"/>
    <col min="7784" max="7784" width="7.85546875" style="140" bestFit="1" customWidth="1"/>
    <col min="7785" max="7785" width="12.5703125" style="140" customWidth="1"/>
    <col min="7786" max="7786" width="12.85546875" style="140" bestFit="1" customWidth="1"/>
    <col min="7787" max="8032" width="9.140625" style="140"/>
    <col min="8033" max="8033" width="6" style="140" customWidth="1"/>
    <col min="8034" max="8034" width="63.5703125" style="140" customWidth="1"/>
    <col min="8035" max="8035" width="7.42578125" style="140" bestFit="1" customWidth="1"/>
    <col min="8036" max="8036" width="8" style="140" bestFit="1" customWidth="1"/>
    <col min="8037" max="8037" width="11.85546875" style="140" customWidth="1"/>
    <col min="8038" max="8038" width="7.85546875" style="140" bestFit="1" customWidth="1"/>
    <col min="8039" max="8039" width="11.85546875" style="140" customWidth="1"/>
    <col min="8040" max="8040" width="7.85546875" style="140" bestFit="1" customWidth="1"/>
    <col min="8041" max="8041" width="12.5703125" style="140" customWidth="1"/>
    <col min="8042" max="8042" width="12.85546875" style="140" bestFit="1" customWidth="1"/>
    <col min="8043" max="8288" width="9.140625" style="140"/>
    <col min="8289" max="8289" width="6" style="140" customWidth="1"/>
    <col min="8290" max="8290" width="63.5703125" style="140" customWidth="1"/>
    <col min="8291" max="8291" width="7.42578125" style="140" bestFit="1" customWidth="1"/>
    <col min="8292" max="8292" width="8" style="140" bestFit="1" customWidth="1"/>
    <col min="8293" max="8293" width="11.85546875" style="140" customWidth="1"/>
    <col min="8294" max="8294" width="7.85546875" style="140" bestFit="1" customWidth="1"/>
    <col min="8295" max="8295" width="11.85546875" style="140" customWidth="1"/>
    <col min="8296" max="8296" width="7.85546875" style="140" bestFit="1" customWidth="1"/>
    <col min="8297" max="8297" width="12.5703125" style="140" customWidth="1"/>
    <col min="8298" max="8298" width="12.85546875" style="140" bestFit="1" customWidth="1"/>
    <col min="8299" max="8544" width="9.140625" style="140"/>
    <col min="8545" max="8545" width="6" style="140" customWidth="1"/>
    <col min="8546" max="8546" width="63.5703125" style="140" customWidth="1"/>
    <col min="8547" max="8547" width="7.42578125" style="140" bestFit="1" customWidth="1"/>
    <col min="8548" max="8548" width="8" style="140" bestFit="1" customWidth="1"/>
    <col min="8549" max="8549" width="11.85546875" style="140" customWidth="1"/>
    <col min="8550" max="8550" width="7.85546875" style="140" bestFit="1" customWidth="1"/>
    <col min="8551" max="8551" width="11.85546875" style="140" customWidth="1"/>
    <col min="8552" max="8552" width="7.85546875" style="140" bestFit="1" customWidth="1"/>
    <col min="8553" max="8553" width="12.5703125" style="140" customWidth="1"/>
    <col min="8554" max="8554" width="12.85546875" style="140" bestFit="1" customWidth="1"/>
    <col min="8555" max="8800" width="9.140625" style="140"/>
    <col min="8801" max="8801" width="6" style="140" customWidth="1"/>
    <col min="8802" max="8802" width="63.5703125" style="140" customWidth="1"/>
    <col min="8803" max="8803" width="7.42578125" style="140" bestFit="1" customWidth="1"/>
    <col min="8804" max="8804" width="8" style="140" bestFit="1" customWidth="1"/>
    <col min="8805" max="8805" width="11.85546875" style="140" customWidth="1"/>
    <col min="8806" max="8806" width="7.85546875" style="140" bestFit="1" customWidth="1"/>
    <col min="8807" max="8807" width="11.85546875" style="140" customWidth="1"/>
    <col min="8808" max="8808" width="7.85546875" style="140" bestFit="1" customWidth="1"/>
    <col min="8809" max="8809" width="12.5703125" style="140" customWidth="1"/>
    <col min="8810" max="8810" width="12.85546875" style="140" bestFit="1" customWidth="1"/>
    <col min="8811" max="9056" width="9.140625" style="140"/>
    <col min="9057" max="9057" width="6" style="140" customWidth="1"/>
    <col min="9058" max="9058" width="63.5703125" style="140" customWidth="1"/>
    <col min="9059" max="9059" width="7.42578125" style="140" bestFit="1" customWidth="1"/>
    <col min="9060" max="9060" width="8" style="140" bestFit="1" customWidth="1"/>
    <col min="9061" max="9061" width="11.85546875" style="140" customWidth="1"/>
    <col min="9062" max="9062" width="7.85546875" style="140" bestFit="1" customWidth="1"/>
    <col min="9063" max="9063" width="11.85546875" style="140" customWidth="1"/>
    <col min="9064" max="9064" width="7.85546875" style="140" bestFit="1" customWidth="1"/>
    <col min="9065" max="9065" width="12.5703125" style="140" customWidth="1"/>
    <col min="9066" max="9066" width="12.85546875" style="140" bestFit="1" customWidth="1"/>
    <col min="9067" max="9312" width="9.140625" style="140"/>
    <col min="9313" max="9313" width="6" style="140" customWidth="1"/>
    <col min="9314" max="9314" width="63.5703125" style="140" customWidth="1"/>
    <col min="9315" max="9315" width="7.42578125" style="140" bestFit="1" customWidth="1"/>
    <col min="9316" max="9316" width="8" style="140" bestFit="1" customWidth="1"/>
    <col min="9317" max="9317" width="11.85546875" style="140" customWidth="1"/>
    <col min="9318" max="9318" width="7.85546875" style="140" bestFit="1" customWidth="1"/>
    <col min="9319" max="9319" width="11.85546875" style="140" customWidth="1"/>
    <col min="9320" max="9320" width="7.85546875" style="140" bestFit="1" customWidth="1"/>
    <col min="9321" max="9321" width="12.5703125" style="140" customWidth="1"/>
    <col min="9322" max="9322" width="12.85546875" style="140" bestFit="1" customWidth="1"/>
    <col min="9323" max="9568" width="9.140625" style="140"/>
    <col min="9569" max="9569" width="6" style="140" customWidth="1"/>
    <col min="9570" max="9570" width="63.5703125" style="140" customWidth="1"/>
    <col min="9571" max="9571" width="7.42578125" style="140" bestFit="1" customWidth="1"/>
    <col min="9572" max="9572" width="8" style="140" bestFit="1" customWidth="1"/>
    <col min="9573" max="9573" width="11.85546875" style="140" customWidth="1"/>
    <col min="9574" max="9574" width="7.85546875" style="140" bestFit="1" customWidth="1"/>
    <col min="9575" max="9575" width="11.85546875" style="140" customWidth="1"/>
    <col min="9576" max="9576" width="7.85546875" style="140" bestFit="1" customWidth="1"/>
    <col min="9577" max="9577" width="12.5703125" style="140" customWidth="1"/>
    <col min="9578" max="9578" width="12.85546875" style="140" bestFit="1" customWidth="1"/>
    <col min="9579" max="9824" width="9.140625" style="140"/>
    <col min="9825" max="9825" width="6" style="140" customWidth="1"/>
    <col min="9826" max="9826" width="63.5703125" style="140" customWidth="1"/>
    <col min="9827" max="9827" width="7.42578125" style="140" bestFit="1" customWidth="1"/>
    <col min="9828" max="9828" width="8" style="140" bestFit="1" customWidth="1"/>
    <col min="9829" max="9829" width="11.85546875" style="140" customWidth="1"/>
    <col min="9830" max="9830" width="7.85546875" style="140" bestFit="1" customWidth="1"/>
    <col min="9831" max="9831" width="11.85546875" style="140" customWidth="1"/>
    <col min="9832" max="9832" width="7.85546875" style="140" bestFit="1" customWidth="1"/>
    <col min="9833" max="9833" width="12.5703125" style="140" customWidth="1"/>
    <col min="9834" max="9834" width="12.85546875" style="140" bestFit="1" customWidth="1"/>
    <col min="9835" max="10080" width="9.140625" style="140"/>
    <col min="10081" max="10081" width="6" style="140" customWidth="1"/>
    <col min="10082" max="10082" width="63.5703125" style="140" customWidth="1"/>
    <col min="10083" max="10083" width="7.42578125" style="140" bestFit="1" customWidth="1"/>
    <col min="10084" max="10084" width="8" style="140" bestFit="1" customWidth="1"/>
    <col min="10085" max="10085" width="11.85546875" style="140" customWidth="1"/>
    <col min="10086" max="10086" width="7.85546875" style="140" bestFit="1" customWidth="1"/>
    <col min="10087" max="10087" width="11.85546875" style="140" customWidth="1"/>
    <col min="10088" max="10088" width="7.85546875" style="140" bestFit="1" customWidth="1"/>
    <col min="10089" max="10089" width="12.5703125" style="140" customWidth="1"/>
    <col min="10090" max="10090" width="12.85546875" style="140" bestFit="1" customWidth="1"/>
    <col min="10091" max="10336" width="9.140625" style="140"/>
    <col min="10337" max="10337" width="6" style="140" customWidth="1"/>
    <col min="10338" max="10338" width="63.5703125" style="140" customWidth="1"/>
    <col min="10339" max="10339" width="7.42578125" style="140" bestFit="1" customWidth="1"/>
    <col min="10340" max="10340" width="8" style="140" bestFit="1" customWidth="1"/>
    <col min="10341" max="10341" width="11.85546875" style="140" customWidth="1"/>
    <col min="10342" max="10342" width="7.85546875" style="140" bestFit="1" customWidth="1"/>
    <col min="10343" max="10343" width="11.85546875" style="140" customWidth="1"/>
    <col min="10344" max="10344" width="7.85546875" style="140" bestFit="1" customWidth="1"/>
    <col min="10345" max="10345" width="12.5703125" style="140" customWidth="1"/>
    <col min="10346" max="10346" width="12.85546875" style="140" bestFit="1" customWidth="1"/>
    <col min="10347" max="10592" width="9.140625" style="140"/>
    <col min="10593" max="10593" width="6" style="140" customWidth="1"/>
    <col min="10594" max="10594" width="63.5703125" style="140" customWidth="1"/>
    <col min="10595" max="10595" width="7.42578125" style="140" bestFit="1" customWidth="1"/>
    <col min="10596" max="10596" width="8" style="140" bestFit="1" customWidth="1"/>
    <col min="10597" max="10597" width="11.85546875" style="140" customWidth="1"/>
    <col min="10598" max="10598" width="7.85546875" style="140" bestFit="1" customWidth="1"/>
    <col min="10599" max="10599" width="11.85546875" style="140" customWidth="1"/>
    <col min="10600" max="10600" width="7.85546875" style="140" bestFit="1" customWidth="1"/>
    <col min="10601" max="10601" width="12.5703125" style="140" customWidth="1"/>
    <col min="10602" max="10602" width="12.85546875" style="140" bestFit="1" customWidth="1"/>
    <col min="10603" max="10848" width="9.140625" style="140"/>
    <col min="10849" max="10849" width="6" style="140" customWidth="1"/>
    <col min="10850" max="10850" width="63.5703125" style="140" customWidth="1"/>
    <col min="10851" max="10851" width="7.42578125" style="140" bestFit="1" customWidth="1"/>
    <col min="10852" max="10852" width="8" style="140" bestFit="1" customWidth="1"/>
    <col min="10853" max="10853" width="11.85546875" style="140" customWidth="1"/>
    <col min="10854" max="10854" width="7.85546875" style="140" bestFit="1" customWidth="1"/>
    <col min="10855" max="10855" width="11.85546875" style="140" customWidth="1"/>
    <col min="10856" max="10856" width="7.85546875" style="140" bestFit="1" customWidth="1"/>
    <col min="10857" max="10857" width="12.5703125" style="140" customWidth="1"/>
    <col min="10858" max="10858" width="12.85546875" style="140" bestFit="1" customWidth="1"/>
    <col min="10859" max="11104" width="9.140625" style="140"/>
    <col min="11105" max="11105" width="6" style="140" customWidth="1"/>
    <col min="11106" max="11106" width="63.5703125" style="140" customWidth="1"/>
    <col min="11107" max="11107" width="7.42578125" style="140" bestFit="1" customWidth="1"/>
    <col min="11108" max="11108" width="8" style="140" bestFit="1" customWidth="1"/>
    <col min="11109" max="11109" width="11.85546875" style="140" customWidth="1"/>
    <col min="11110" max="11110" width="7.85546875" style="140" bestFit="1" customWidth="1"/>
    <col min="11111" max="11111" width="11.85546875" style="140" customWidth="1"/>
    <col min="11112" max="11112" width="7.85546875" style="140" bestFit="1" customWidth="1"/>
    <col min="11113" max="11113" width="12.5703125" style="140" customWidth="1"/>
    <col min="11114" max="11114" width="12.85546875" style="140" bestFit="1" customWidth="1"/>
    <col min="11115" max="11360" width="9.140625" style="140"/>
    <col min="11361" max="11361" width="6" style="140" customWidth="1"/>
    <col min="11362" max="11362" width="63.5703125" style="140" customWidth="1"/>
    <col min="11363" max="11363" width="7.42578125" style="140" bestFit="1" customWidth="1"/>
    <col min="11364" max="11364" width="8" style="140" bestFit="1" customWidth="1"/>
    <col min="11365" max="11365" width="11.85546875" style="140" customWidth="1"/>
    <col min="11366" max="11366" width="7.85546875" style="140" bestFit="1" customWidth="1"/>
    <col min="11367" max="11367" width="11.85546875" style="140" customWidth="1"/>
    <col min="11368" max="11368" width="7.85546875" style="140" bestFit="1" customWidth="1"/>
    <col min="11369" max="11369" width="12.5703125" style="140" customWidth="1"/>
    <col min="11370" max="11370" width="12.85546875" style="140" bestFit="1" customWidth="1"/>
    <col min="11371" max="11616" width="9.140625" style="140"/>
    <col min="11617" max="11617" width="6" style="140" customWidth="1"/>
    <col min="11618" max="11618" width="63.5703125" style="140" customWidth="1"/>
    <col min="11619" max="11619" width="7.42578125" style="140" bestFit="1" customWidth="1"/>
    <col min="11620" max="11620" width="8" style="140" bestFit="1" customWidth="1"/>
    <col min="11621" max="11621" width="11.85546875" style="140" customWidth="1"/>
    <col min="11622" max="11622" width="7.85546875" style="140" bestFit="1" customWidth="1"/>
    <col min="11623" max="11623" width="11.85546875" style="140" customWidth="1"/>
    <col min="11624" max="11624" width="7.85546875" style="140" bestFit="1" customWidth="1"/>
    <col min="11625" max="11625" width="12.5703125" style="140" customWidth="1"/>
    <col min="11626" max="11626" width="12.85546875" style="140" bestFit="1" customWidth="1"/>
    <col min="11627" max="11872" width="9.140625" style="140"/>
    <col min="11873" max="11873" width="6" style="140" customWidth="1"/>
    <col min="11874" max="11874" width="63.5703125" style="140" customWidth="1"/>
    <col min="11875" max="11875" width="7.42578125" style="140" bestFit="1" customWidth="1"/>
    <col min="11876" max="11876" width="8" style="140" bestFit="1" customWidth="1"/>
    <col min="11877" max="11877" width="11.85546875" style="140" customWidth="1"/>
    <col min="11878" max="11878" width="7.85546875" style="140" bestFit="1" customWidth="1"/>
    <col min="11879" max="11879" width="11.85546875" style="140" customWidth="1"/>
    <col min="11880" max="11880" width="7.85546875" style="140" bestFit="1" customWidth="1"/>
    <col min="11881" max="11881" width="12.5703125" style="140" customWidth="1"/>
    <col min="11882" max="11882" width="12.85546875" style="140" bestFit="1" customWidth="1"/>
    <col min="11883" max="12128" width="9.140625" style="140"/>
    <col min="12129" max="12129" width="6" style="140" customWidth="1"/>
    <col min="12130" max="12130" width="63.5703125" style="140" customWidth="1"/>
    <col min="12131" max="12131" width="7.42578125" style="140" bestFit="1" customWidth="1"/>
    <col min="12132" max="12132" width="8" style="140" bestFit="1" customWidth="1"/>
    <col min="12133" max="12133" width="11.85546875" style="140" customWidth="1"/>
    <col min="12134" max="12134" width="7.85546875" style="140" bestFit="1" customWidth="1"/>
    <col min="12135" max="12135" width="11.85546875" style="140" customWidth="1"/>
    <col min="12136" max="12136" width="7.85546875" style="140" bestFit="1" customWidth="1"/>
    <col min="12137" max="12137" width="12.5703125" style="140" customWidth="1"/>
    <col min="12138" max="12138" width="12.85546875" style="140" bestFit="1" customWidth="1"/>
    <col min="12139" max="12384" width="9.140625" style="140"/>
    <col min="12385" max="12385" width="6" style="140" customWidth="1"/>
    <col min="12386" max="12386" width="63.5703125" style="140" customWidth="1"/>
    <col min="12387" max="12387" width="7.42578125" style="140" bestFit="1" customWidth="1"/>
    <col min="12388" max="12388" width="8" style="140" bestFit="1" customWidth="1"/>
    <col min="12389" max="12389" width="11.85546875" style="140" customWidth="1"/>
    <col min="12390" max="12390" width="7.85546875" style="140" bestFit="1" customWidth="1"/>
    <col min="12391" max="12391" width="11.85546875" style="140" customWidth="1"/>
    <col min="12392" max="12392" width="7.85546875" style="140" bestFit="1" customWidth="1"/>
    <col min="12393" max="12393" width="12.5703125" style="140" customWidth="1"/>
    <col min="12394" max="12394" width="12.85546875" style="140" bestFit="1" customWidth="1"/>
    <col min="12395" max="12640" width="9.140625" style="140"/>
    <col min="12641" max="12641" width="6" style="140" customWidth="1"/>
    <col min="12642" max="12642" width="63.5703125" style="140" customWidth="1"/>
    <col min="12643" max="12643" width="7.42578125" style="140" bestFit="1" customWidth="1"/>
    <col min="12644" max="12644" width="8" style="140" bestFit="1" customWidth="1"/>
    <col min="12645" max="12645" width="11.85546875" style="140" customWidth="1"/>
    <col min="12646" max="12646" width="7.85546875" style="140" bestFit="1" customWidth="1"/>
    <col min="12647" max="12647" width="11.85546875" style="140" customWidth="1"/>
    <col min="12648" max="12648" width="7.85546875" style="140" bestFit="1" customWidth="1"/>
    <col min="12649" max="12649" width="12.5703125" style="140" customWidth="1"/>
    <col min="12650" max="12650" width="12.85546875" style="140" bestFit="1" customWidth="1"/>
    <col min="12651" max="12896" width="9.140625" style="140"/>
    <col min="12897" max="12897" width="6" style="140" customWidth="1"/>
    <col min="12898" max="12898" width="63.5703125" style="140" customWidth="1"/>
    <col min="12899" max="12899" width="7.42578125" style="140" bestFit="1" customWidth="1"/>
    <col min="12900" max="12900" width="8" style="140" bestFit="1" customWidth="1"/>
    <col min="12901" max="12901" width="11.85546875" style="140" customWidth="1"/>
    <col min="12902" max="12902" width="7.85546875" style="140" bestFit="1" customWidth="1"/>
    <col min="12903" max="12903" width="11.85546875" style="140" customWidth="1"/>
    <col min="12904" max="12904" width="7.85546875" style="140" bestFit="1" customWidth="1"/>
    <col min="12905" max="12905" width="12.5703125" style="140" customWidth="1"/>
    <col min="12906" max="12906" width="12.85546875" style="140" bestFit="1" customWidth="1"/>
    <col min="12907" max="13152" width="9.140625" style="140"/>
    <col min="13153" max="13153" width="6" style="140" customWidth="1"/>
    <col min="13154" max="13154" width="63.5703125" style="140" customWidth="1"/>
    <col min="13155" max="13155" width="7.42578125" style="140" bestFit="1" customWidth="1"/>
    <col min="13156" max="13156" width="8" style="140" bestFit="1" customWidth="1"/>
    <col min="13157" max="13157" width="11.85546875" style="140" customWidth="1"/>
    <col min="13158" max="13158" width="7.85546875" style="140" bestFit="1" customWidth="1"/>
    <col min="13159" max="13159" width="11.85546875" style="140" customWidth="1"/>
    <col min="13160" max="13160" width="7.85546875" style="140" bestFit="1" customWidth="1"/>
    <col min="13161" max="13161" width="12.5703125" style="140" customWidth="1"/>
    <col min="13162" max="13162" width="12.85546875" style="140" bestFit="1" customWidth="1"/>
    <col min="13163" max="13408" width="9.140625" style="140"/>
    <col min="13409" max="13409" width="6" style="140" customWidth="1"/>
    <col min="13410" max="13410" width="63.5703125" style="140" customWidth="1"/>
    <col min="13411" max="13411" width="7.42578125" style="140" bestFit="1" customWidth="1"/>
    <col min="13412" max="13412" width="8" style="140" bestFit="1" customWidth="1"/>
    <col min="13413" max="13413" width="11.85546875" style="140" customWidth="1"/>
    <col min="13414" max="13414" width="7.85546875" style="140" bestFit="1" customWidth="1"/>
    <col min="13415" max="13415" width="11.85546875" style="140" customWidth="1"/>
    <col min="13416" max="13416" width="7.85546875" style="140" bestFit="1" customWidth="1"/>
    <col min="13417" max="13417" width="12.5703125" style="140" customWidth="1"/>
    <col min="13418" max="13418" width="12.85546875" style="140" bestFit="1" customWidth="1"/>
    <col min="13419" max="13664" width="9.140625" style="140"/>
    <col min="13665" max="13665" width="6" style="140" customWidth="1"/>
    <col min="13666" max="13666" width="63.5703125" style="140" customWidth="1"/>
    <col min="13667" max="13667" width="7.42578125" style="140" bestFit="1" customWidth="1"/>
    <col min="13668" max="13668" width="8" style="140" bestFit="1" customWidth="1"/>
    <col min="13669" max="13669" width="11.85546875" style="140" customWidth="1"/>
    <col min="13670" max="13670" width="7.85546875" style="140" bestFit="1" customWidth="1"/>
    <col min="13671" max="13671" width="11.85546875" style="140" customWidth="1"/>
    <col min="13672" max="13672" width="7.85546875" style="140" bestFit="1" customWidth="1"/>
    <col min="13673" max="13673" width="12.5703125" style="140" customWidth="1"/>
    <col min="13674" max="13674" width="12.85546875" style="140" bestFit="1" customWidth="1"/>
    <col min="13675" max="13920" width="9.140625" style="140"/>
    <col min="13921" max="13921" width="6" style="140" customWidth="1"/>
    <col min="13922" max="13922" width="63.5703125" style="140" customWidth="1"/>
    <col min="13923" max="13923" width="7.42578125" style="140" bestFit="1" customWidth="1"/>
    <col min="13924" max="13924" width="8" style="140" bestFit="1" customWidth="1"/>
    <col min="13925" max="13925" width="11.85546875" style="140" customWidth="1"/>
    <col min="13926" max="13926" width="7.85546875" style="140" bestFit="1" customWidth="1"/>
    <col min="13927" max="13927" width="11.85546875" style="140" customWidth="1"/>
    <col min="13928" max="13928" width="7.85546875" style="140" bestFit="1" customWidth="1"/>
    <col min="13929" max="13929" width="12.5703125" style="140" customWidth="1"/>
    <col min="13930" max="13930" width="12.85546875" style="140" bestFit="1" customWidth="1"/>
    <col min="13931" max="14176" width="9.140625" style="140"/>
    <col min="14177" max="14177" width="6" style="140" customWidth="1"/>
    <col min="14178" max="14178" width="63.5703125" style="140" customWidth="1"/>
    <col min="14179" max="14179" width="7.42578125" style="140" bestFit="1" customWidth="1"/>
    <col min="14180" max="14180" width="8" style="140" bestFit="1" customWidth="1"/>
    <col min="14181" max="14181" width="11.85546875" style="140" customWidth="1"/>
    <col min="14182" max="14182" width="7.85546875" style="140" bestFit="1" customWidth="1"/>
    <col min="14183" max="14183" width="11.85546875" style="140" customWidth="1"/>
    <col min="14184" max="14184" width="7.85546875" style="140" bestFit="1" customWidth="1"/>
    <col min="14185" max="14185" width="12.5703125" style="140" customWidth="1"/>
    <col min="14186" max="14186" width="12.85546875" style="140" bestFit="1" customWidth="1"/>
    <col min="14187" max="14432" width="9.140625" style="140"/>
    <col min="14433" max="14433" width="6" style="140" customWidth="1"/>
    <col min="14434" max="14434" width="63.5703125" style="140" customWidth="1"/>
    <col min="14435" max="14435" width="7.42578125" style="140" bestFit="1" customWidth="1"/>
    <col min="14436" max="14436" width="8" style="140" bestFit="1" customWidth="1"/>
    <col min="14437" max="14437" width="11.85546875" style="140" customWidth="1"/>
    <col min="14438" max="14438" width="7.85546875" style="140" bestFit="1" customWidth="1"/>
    <col min="14439" max="14439" width="11.85546875" style="140" customWidth="1"/>
    <col min="14440" max="14440" width="7.85546875" style="140" bestFit="1" customWidth="1"/>
    <col min="14441" max="14441" width="12.5703125" style="140" customWidth="1"/>
    <col min="14442" max="14442" width="12.85546875" style="140" bestFit="1" customWidth="1"/>
    <col min="14443" max="14688" width="9.140625" style="140"/>
    <col min="14689" max="14689" width="6" style="140" customWidth="1"/>
    <col min="14690" max="14690" width="63.5703125" style="140" customWidth="1"/>
    <col min="14691" max="14691" width="7.42578125" style="140" bestFit="1" customWidth="1"/>
    <col min="14692" max="14692" width="8" style="140" bestFit="1" customWidth="1"/>
    <col min="14693" max="14693" width="11.85546875" style="140" customWidth="1"/>
    <col min="14694" max="14694" width="7.85546875" style="140" bestFit="1" customWidth="1"/>
    <col min="14695" max="14695" width="11.85546875" style="140" customWidth="1"/>
    <col min="14696" max="14696" width="7.85546875" style="140" bestFit="1" customWidth="1"/>
    <col min="14697" max="14697" width="12.5703125" style="140" customWidth="1"/>
    <col min="14698" max="14698" width="12.85546875" style="140" bestFit="1" customWidth="1"/>
    <col min="14699" max="14944" width="9.140625" style="140"/>
    <col min="14945" max="14945" width="6" style="140" customWidth="1"/>
    <col min="14946" max="14946" width="63.5703125" style="140" customWidth="1"/>
    <col min="14947" max="14947" width="7.42578125" style="140" bestFit="1" customWidth="1"/>
    <col min="14948" max="14948" width="8" style="140" bestFit="1" customWidth="1"/>
    <col min="14949" max="14949" width="11.85546875" style="140" customWidth="1"/>
    <col min="14950" max="14950" width="7.85546875" style="140" bestFit="1" customWidth="1"/>
    <col min="14951" max="14951" width="11.85546875" style="140" customWidth="1"/>
    <col min="14952" max="14952" width="7.85546875" style="140" bestFit="1" customWidth="1"/>
    <col min="14953" max="14953" width="12.5703125" style="140" customWidth="1"/>
    <col min="14954" max="14954" width="12.85546875" style="140" bestFit="1" customWidth="1"/>
    <col min="14955" max="15200" width="9.140625" style="140"/>
    <col min="15201" max="15201" width="6" style="140" customWidth="1"/>
    <col min="15202" max="15202" width="63.5703125" style="140" customWidth="1"/>
    <col min="15203" max="15203" width="7.42578125" style="140" bestFit="1" customWidth="1"/>
    <col min="15204" max="15204" width="8" style="140" bestFit="1" customWidth="1"/>
    <col min="15205" max="15205" width="11.85546875" style="140" customWidth="1"/>
    <col min="15206" max="15206" width="7.85546875" style="140" bestFit="1" customWidth="1"/>
    <col min="15207" max="15207" width="11.85546875" style="140" customWidth="1"/>
    <col min="15208" max="15208" width="7.85546875" style="140" bestFit="1" customWidth="1"/>
    <col min="15209" max="15209" width="12.5703125" style="140" customWidth="1"/>
    <col min="15210" max="15210" width="12.85546875" style="140" bestFit="1" customWidth="1"/>
    <col min="15211" max="15456" width="9.140625" style="140"/>
    <col min="15457" max="15457" width="6" style="140" customWidth="1"/>
    <col min="15458" max="15458" width="63.5703125" style="140" customWidth="1"/>
    <col min="15459" max="15459" width="7.42578125" style="140" bestFit="1" customWidth="1"/>
    <col min="15460" max="15460" width="8" style="140" bestFit="1" customWidth="1"/>
    <col min="15461" max="15461" width="11.85546875" style="140" customWidth="1"/>
    <col min="15462" max="15462" width="7.85546875" style="140" bestFit="1" customWidth="1"/>
    <col min="15463" max="15463" width="11.85546875" style="140" customWidth="1"/>
    <col min="15464" max="15464" width="7.85546875" style="140" bestFit="1" customWidth="1"/>
    <col min="15465" max="15465" width="12.5703125" style="140" customWidth="1"/>
    <col min="15466" max="15466" width="12.85546875" style="140" bestFit="1" customWidth="1"/>
    <col min="15467" max="15712" width="9.140625" style="140"/>
    <col min="15713" max="15713" width="6" style="140" customWidth="1"/>
    <col min="15714" max="15714" width="63.5703125" style="140" customWidth="1"/>
    <col min="15715" max="15715" width="7.42578125" style="140" bestFit="1" customWidth="1"/>
    <col min="15716" max="15716" width="8" style="140" bestFit="1" customWidth="1"/>
    <col min="15717" max="15717" width="11.85546875" style="140" customWidth="1"/>
    <col min="15718" max="15718" width="7.85546875" style="140" bestFit="1" customWidth="1"/>
    <col min="15719" max="15719" width="11.85546875" style="140" customWidth="1"/>
    <col min="15720" max="15720" width="7.85546875" style="140" bestFit="1" customWidth="1"/>
    <col min="15721" max="15721" width="12.5703125" style="140" customWidth="1"/>
    <col min="15722" max="15722" width="12.85546875" style="140" bestFit="1" customWidth="1"/>
    <col min="15723" max="15968" width="9.140625" style="140"/>
    <col min="15969" max="15969" width="6" style="140" customWidth="1"/>
    <col min="15970" max="15970" width="63.5703125" style="140" customWidth="1"/>
    <col min="15971" max="15971" width="7.42578125" style="140" bestFit="1" customWidth="1"/>
    <col min="15972" max="15972" width="8" style="140" bestFit="1" customWidth="1"/>
    <col min="15973" max="15973" width="11.85546875" style="140" customWidth="1"/>
    <col min="15974" max="15974" width="7.85546875" style="140" bestFit="1" customWidth="1"/>
    <col min="15975" max="15975" width="11.85546875" style="140" customWidth="1"/>
    <col min="15976" max="15976" width="7.85546875" style="140" bestFit="1" customWidth="1"/>
    <col min="15977" max="15977" width="12.5703125" style="140" customWidth="1"/>
    <col min="15978" max="15978" width="12.85546875" style="140" bestFit="1" customWidth="1"/>
    <col min="15979" max="16384" width="9.140625" style="140"/>
  </cols>
  <sheetData>
    <row r="5" spans="1:13" ht="22.5" customHeight="1"/>
    <row r="6" spans="1:13" s="143" customFormat="1" ht="20.25">
      <c r="A6" s="183" t="s">
        <v>102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3" s="145" customFormat="1" ht="14.25">
      <c r="A7" s="144"/>
      <c r="B7" s="144"/>
      <c r="I7" s="179" t="s">
        <v>0</v>
      </c>
      <c r="J7" s="179"/>
      <c r="K7" s="179"/>
      <c r="L7" s="179"/>
      <c r="M7" s="179"/>
    </row>
    <row r="8" spans="1:13" s="146" customFormat="1" ht="16.5" customHeight="1">
      <c r="A8" s="184" t="s">
        <v>1</v>
      </c>
      <c r="B8" s="186" t="s">
        <v>2</v>
      </c>
      <c r="C8" s="180" t="s">
        <v>151</v>
      </c>
      <c r="D8" s="176" t="s">
        <v>16</v>
      </c>
      <c r="E8" s="177"/>
      <c r="F8" s="177"/>
      <c r="G8" s="177"/>
      <c r="H8" s="177"/>
      <c r="I8" s="177"/>
      <c r="J8" s="177"/>
      <c r="K8" s="177"/>
      <c r="L8" s="177"/>
      <c r="M8" s="178"/>
    </row>
    <row r="9" spans="1:13" s="145" customFormat="1">
      <c r="A9" s="184"/>
      <c r="B9" s="187"/>
      <c r="C9" s="180"/>
      <c r="D9" s="176" t="s">
        <v>37</v>
      </c>
      <c r="E9" s="178"/>
      <c r="F9" s="176" t="s">
        <v>125</v>
      </c>
      <c r="G9" s="178"/>
      <c r="H9" s="176" t="s">
        <v>133</v>
      </c>
      <c r="I9" s="178"/>
      <c r="J9" s="176" t="s">
        <v>147</v>
      </c>
      <c r="K9" s="178"/>
      <c r="L9" s="180" t="s">
        <v>177</v>
      </c>
      <c r="M9" s="180"/>
    </row>
    <row r="10" spans="1:13" s="145" customFormat="1">
      <c r="A10" s="184"/>
      <c r="B10" s="188"/>
      <c r="C10" s="180"/>
      <c r="D10" s="47" t="s">
        <v>3</v>
      </c>
      <c r="E10" s="28" t="s">
        <v>4</v>
      </c>
      <c r="F10" s="47" t="s">
        <v>3</v>
      </c>
      <c r="G10" s="28" t="s">
        <v>4</v>
      </c>
      <c r="H10" s="47" t="s">
        <v>3</v>
      </c>
      <c r="I10" s="28" t="s">
        <v>4</v>
      </c>
      <c r="J10" s="47" t="s">
        <v>3</v>
      </c>
      <c r="K10" s="28" t="s">
        <v>4</v>
      </c>
      <c r="L10" s="47" t="s">
        <v>3</v>
      </c>
      <c r="M10" s="28" t="s">
        <v>4</v>
      </c>
    </row>
    <row r="11" spans="1:13" s="147" customFormat="1">
      <c r="A11" s="30">
        <v>1</v>
      </c>
      <c r="B11" s="30">
        <v>2</v>
      </c>
      <c r="C11" s="30">
        <v>3</v>
      </c>
      <c r="D11" s="30" t="s">
        <v>12</v>
      </c>
      <c r="E11" s="30" t="s">
        <v>31</v>
      </c>
      <c r="F11" s="30" t="s">
        <v>32</v>
      </c>
      <c r="G11" s="30" t="s">
        <v>33</v>
      </c>
      <c r="H11" s="30" t="s">
        <v>27</v>
      </c>
      <c r="I11" s="30" t="s">
        <v>28</v>
      </c>
      <c r="J11" s="30" t="s">
        <v>34</v>
      </c>
      <c r="K11" s="30" t="s">
        <v>35</v>
      </c>
      <c r="L11" s="30" t="s">
        <v>30</v>
      </c>
      <c r="M11" s="30" t="s">
        <v>36</v>
      </c>
    </row>
    <row r="12" spans="1:13" s="149" customFormat="1" ht="66">
      <c r="A12" s="70" t="s">
        <v>5</v>
      </c>
      <c r="B12" s="71" t="s">
        <v>22</v>
      </c>
      <c r="C12" s="148" t="s">
        <v>6</v>
      </c>
      <c r="D12" s="117">
        <v>15450</v>
      </c>
      <c r="E12" s="76">
        <v>485.68</v>
      </c>
      <c r="F12" s="117">
        <v>16300</v>
      </c>
      <c r="G12" s="76">
        <v>512.40000000000009</v>
      </c>
      <c r="H12" s="117">
        <v>16350</v>
      </c>
      <c r="I12" s="76">
        <v>513.98</v>
      </c>
      <c r="J12" s="117">
        <v>14850</v>
      </c>
      <c r="K12" s="76">
        <v>466.83</v>
      </c>
      <c r="L12" s="117">
        <v>12550</v>
      </c>
      <c r="M12" s="76">
        <v>394.51</v>
      </c>
    </row>
    <row r="13" spans="1:13" s="149" customFormat="1" ht="33">
      <c r="A13" s="70" t="s">
        <v>11</v>
      </c>
      <c r="B13" s="71" t="s">
        <v>146</v>
      </c>
      <c r="C13" s="148" t="s">
        <v>6</v>
      </c>
      <c r="D13" s="117">
        <v>7800</v>
      </c>
      <c r="E13" s="76">
        <v>146.25</v>
      </c>
      <c r="F13" s="117">
        <v>7600</v>
      </c>
      <c r="G13" s="76">
        <v>142.5</v>
      </c>
      <c r="H13" s="117">
        <v>7600</v>
      </c>
      <c r="I13" s="76">
        <v>142.5</v>
      </c>
      <c r="J13" s="117">
        <v>7600</v>
      </c>
      <c r="K13" s="76">
        <v>142.5</v>
      </c>
      <c r="L13" s="117">
        <v>7600</v>
      </c>
      <c r="M13" s="76">
        <v>142.5</v>
      </c>
    </row>
    <row r="14" spans="1:13" s="149" customFormat="1" ht="66">
      <c r="A14" s="70" t="s">
        <v>9</v>
      </c>
      <c r="B14" s="71" t="s">
        <v>132</v>
      </c>
      <c r="C14" s="148" t="s">
        <v>6</v>
      </c>
      <c r="D14" s="117">
        <v>100000</v>
      </c>
      <c r="E14" s="76">
        <v>1248.72</v>
      </c>
      <c r="F14" s="117">
        <v>150000</v>
      </c>
      <c r="G14" s="76">
        <v>1873.08</v>
      </c>
      <c r="H14" s="117">
        <v>150000</v>
      </c>
      <c r="I14" s="76">
        <v>1873.08</v>
      </c>
      <c r="J14" s="117">
        <v>150000</v>
      </c>
      <c r="K14" s="76">
        <v>1873.08</v>
      </c>
      <c r="L14" s="117">
        <v>150000</v>
      </c>
      <c r="M14" s="76">
        <v>1873.08</v>
      </c>
    </row>
    <row r="15" spans="1:13" ht="33">
      <c r="A15" s="70" t="s">
        <v>12</v>
      </c>
      <c r="B15" s="71" t="s">
        <v>13</v>
      </c>
      <c r="C15" s="49"/>
      <c r="D15" s="117">
        <v>212</v>
      </c>
      <c r="E15" s="76">
        <v>107.15999999999998</v>
      </c>
      <c r="F15" s="117">
        <v>271</v>
      </c>
      <c r="G15" s="76">
        <v>113.27</v>
      </c>
      <c r="H15" s="117">
        <v>181</v>
      </c>
      <c r="I15" s="76">
        <v>105.66</v>
      </c>
      <c r="J15" s="117">
        <v>155</v>
      </c>
      <c r="K15" s="76">
        <v>195.11</v>
      </c>
      <c r="L15" s="117">
        <v>322</v>
      </c>
      <c r="M15" s="76">
        <v>111.7</v>
      </c>
    </row>
    <row r="16" spans="1:13" s="149" customFormat="1" ht="49.5">
      <c r="A16" s="70" t="s">
        <v>31</v>
      </c>
      <c r="B16" s="48" t="s">
        <v>290</v>
      </c>
      <c r="C16" s="49"/>
      <c r="D16" s="117"/>
      <c r="E16" s="150">
        <f>E17+E18+E19</f>
        <v>5406.1923939380422</v>
      </c>
      <c r="F16" s="150"/>
      <c r="G16" s="150">
        <f t="shared" ref="G16:M16" si="0">G17+G18+G19</f>
        <v>5494.1050000000005</v>
      </c>
      <c r="H16" s="150"/>
      <c r="I16" s="150">
        <f t="shared" si="0"/>
        <v>4599.41</v>
      </c>
      <c r="J16" s="150"/>
      <c r="K16" s="150">
        <f t="shared" si="0"/>
        <v>4312.4299999999994</v>
      </c>
      <c r="L16" s="150"/>
      <c r="M16" s="150">
        <f t="shared" si="0"/>
        <v>4839.8</v>
      </c>
    </row>
    <row r="17" spans="1:13" s="149" customFormat="1" ht="27">
      <c r="A17" s="52">
        <v>5.0999999999999996</v>
      </c>
      <c r="B17" s="51" t="s">
        <v>56</v>
      </c>
      <c r="C17" s="73" t="s">
        <v>7</v>
      </c>
      <c r="D17" s="119">
        <v>128.11650000000003</v>
      </c>
      <c r="E17" s="119">
        <v>5241.4723939380419</v>
      </c>
      <c r="F17" s="119">
        <v>84.445499999999996</v>
      </c>
      <c r="G17" s="78">
        <v>5389.13</v>
      </c>
      <c r="H17" s="119">
        <v>96.734999999999985</v>
      </c>
      <c r="I17" s="78">
        <v>4489.5099999999993</v>
      </c>
      <c r="J17" s="119">
        <v>90.10199999999999</v>
      </c>
      <c r="K17" s="78">
        <v>4200.4299999999994</v>
      </c>
      <c r="L17" s="119">
        <v>94.5</v>
      </c>
      <c r="M17" s="78">
        <v>4725</v>
      </c>
    </row>
    <row r="18" spans="1:13" s="149" customFormat="1" ht="58.5" customHeight="1">
      <c r="A18" s="52">
        <v>5.2</v>
      </c>
      <c r="B18" s="51" t="s">
        <v>112</v>
      </c>
      <c r="C18" s="53"/>
      <c r="D18" s="119"/>
      <c r="E18" s="78">
        <v>140.12000000000003</v>
      </c>
      <c r="F18" s="119"/>
      <c r="G18" s="78">
        <v>80.375</v>
      </c>
      <c r="H18" s="119"/>
      <c r="I18" s="78">
        <v>85.3</v>
      </c>
      <c r="J18" s="119"/>
      <c r="K18" s="78">
        <v>87.4</v>
      </c>
      <c r="L18" s="119"/>
      <c r="M18" s="78">
        <v>90.2</v>
      </c>
    </row>
    <row r="19" spans="1:13" s="149" customFormat="1" ht="36.75" customHeight="1">
      <c r="A19" s="52">
        <v>5.3</v>
      </c>
      <c r="B19" s="51" t="s">
        <v>244</v>
      </c>
      <c r="C19" s="53"/>
      <c r="D19" s="119"/>
      <c r="E19" s="62">
        <v>24.6</v>
      </c>
      <c r="F19" s="119"/>
      <c r="G19" s="62">
        <v>24.6</v>
      </c>
      <c r="H19" s="119"/>
      <c r="I19" s="62">
        <v>24.6</v>
      </c>
      <c r="J19" s="119"/>
      <c r="K19" s="62">
        <v>24.6</v>
      </c>
      <c r="L19" s="119"/>
      <c r="M19" s="62">
        <v>24.6</v>
      </c>
    </row>
    <row r="20" spans="1:13" s="149" customFormat="1" ht="57.75" customHeight="1">
      <c r="A20" s="70" t="s">
        <v>32</v>
      </c>
      <c r="B20" s="48" t="s">
        <v>55</v>
      </c>
      <c r="C20" s="49" t="s">
        <v>6</v>
      </c>
      <c r="D20" s="151">
        <v>150</v>
      </c>
      <c r="E20" s="150">
        <v>302.7</v>
      </c>
      <c r="F20" s="151">
        <v>200</v>
      </c>
      <c r="G20" s="150">
        <v>403.57</v>
      </c>
      <c r="H20" s="151">
        <v>200</v>
      </c>
      <c r="I20" s="150">
        <v>403.57</v>
      </c>
      <c r="J20" s="151">
        <v>170</v>
      </c>
      <c r="K20" s="150">
        <v>343.04</v>
      </c>
      <c r="L20" s="151">
        <v>140</v>
      </c>
      <c r="M20" s="150">
        <v>282.52</v>
      </c>
    </row>
    <row r="21" spans="1:13" s="149" customFormat="1" ht="92.25" customHeight="1">
      <c r="A21" s="70" t="s">
        <v>33</v>
      </c>
      <c r="B21" s="48" t="s">
        <v>113</v>
      </c>
      <c r="C21" s="49" t="s">
        <v>6</v>
      </c>
      <c r="D21" s="151">
        <v>10193</v>
      </c>
      <c r="E21" s="150">
        <v>299.57770010000002</v>
      </c>
      <c r="F21" s="151"/>
      <c r="G21" s="150">
        <v>0</v>
      </c>
      <c r="H21" s="152"/>
      <c r="I21" s="150">
        <v>0</v>
      </c>
      <c r="J21" s="152"/>
      <c r="K21" s="150">
        <v>0</v>
      </c>
      <c r="L21" s="152"/>
      <c r="M21" s="150">
        <v>0</v>
      </c>
    </row>
    <row r="22" spans="1:13" s="149" customFormat="1" ht="86.25" customHeight="1">
      <c r="A22" s="70" t="s">
        <v>27</v>
      </c>
      <c r="B22" s="48" t="s">
        <v>116</v>
      </c>
      <c r="C22" s="49" t="s">
        <v>6</v>
      </c>
      <c r="D22" s="151">
        <v>10077</v>
      </c>
      <c r="E22" s="150">
        <v>154.239</v>
      </c>
      <c r="F22" s="151"/>
      <c r="G22" s="150">
        <v>0</v>
      </c>
      <c r="H22" s="152"/>
      <c r="I22" s="150">
        <v>0</v>
      </c>
      <c r="J22" s="152"/>
      <c r="K22" s="150">
        <v>0</v>
      </c>
      <c r="L22" s="152"/>
      <c r="M22" s="150">
        <v>0</v>
      </c>
    </row>
    <row r="23" spans="1:13" s="149" customFormat="1" ht="49.5">
      <c r="A23" s="70" t="s">
        <v>28</v>
      </c>
      <c r="B23" s="48" t="s">
        <v>51</v>
      </c>
      <c r="C23" s="49"/>
      <c r="D23" s="151"/>
      <c r="E23" s="84">
        <f>E24+E25+E26</f>
        <v>404.81</v>
      </c>
      <c r="F23" s="84"/>
      <c r="G23" s="84">
        <f t="shared" ref="G23:M23" si="1">G24+G25+G26</f>
        <v>433.66309999999999</v>
      </c>
      <c r="H23" s="84"/>
      <c r="I23" s="84">
        <f t="shared" si="1"/>
        <v>99.781403000000012</v>
      </c>
      <c r="J23" s="84"/>
      <c r="K23" s="84">
        <f t="shared" si="1"/>
        <v>102.78484509</v>
      </c>
      <c r="L23" s="84"/>
      <c r="M23" s="84">
        <f t="shared" si="1"/>
        <v>72.421390442700016</v>
      </c>
    </row>
    <row r="24" spans="1:13" s="149" customFormat="1" ht="32.25" customHeight="1">
      <c r="A24" s="52">
        <v>9.1</v>
      </c>
      <c r="B24" s="51" t="s">
        <v>64</v>
      </c>
      <c r="C24" s="53"/>
      <c r="D24" s="120"/>
      <c r="E24" s="35"/>
      <c r="F24" s="120">
        <v>20</v>
      </c>
      <c r="G24" s="35">
        <v>11.07</v>
      </c>
      <c r="H24" s="120"/>
      <c r="I24" s="35"/>
      <c r="J24" s="120"/>
      <c r="K24" s="35"/>
      <c r="L24" s="120"/>
      <c r="M24" s="35"/>
    </row>
    <row r="25" spans="1:13" s="149" customFormat="1" ht="22.5" customHeight="1">
      <c r="A25" s="52">
        <v>9.1999999999999993</v>
      </c>
      <c r="B25" s="51" t="s">
        <v>52</v>
      </c>
      <c r="C25" s="53" t="s">
        <v>6</v>
      </c>
      <c r="D25" s="120">
        <v>62</v>
      </c>
      <c r="E25" s="35">
        <f>D25*5.97</f>
        <v>370.14</v>
      </c>
      <c r="F25" s="120">
        <v>63</v>
      </c>
      <c r="G25" s="35">
        <f>F25*6.141</f>
        <v>386.88299999999998</v>
      </c>
      <c r="H25" s="120">
        <v>10</v>
      </c>
      <c r="I25" s="35">
        <f>H25*6.3</f>
        <v>63</v>
      </c>
      <c r="J25" s="120">
        <v>10</v>
      </c>
      <c r="K25" s="35">
        <f>J25*6.49</f>
        <v>64.900000000000006</v>
      </c>
      <c r="L25" s="120">
        <v>5</v>
      </c>
      <c r="M25" s="35">
        <f>L25*6.68</f>
        <v>33.4</v>
      </c>
    </row>
    <row r="26" spans="1:13" s="149" customFormat="1" ht="45" customHeight="1">
      <c r="A26" s="52">
        <v>9.3000000000000007</v>
      </c>
      <c r="B26" s="51" t="s">
        <v>65</v>
      </c>
      <c r="C26" s="53" t="s">
        <v>6</v>
      </c>
      <c r="D26" s="120">
        <v>10</v>
      </c>
      <c r="E26" s="35">
        <v>34.67</v>
      </c>
      <c r="F26" s="120">
        <v>10</v>
      </c>
      <c r="G26" s="35">
        <v>35.710100000000004</v>
      </c>
      <c r="H26" s="120">
        <v>10</v>
      </c>
      <c r="I26" s="35">
        <v>36.781403000000005</v>
      </c>
      <c r="J26" s="120">
        <v>10</v>
      </c>
      <c r="K26" s="35">
        <v>37.884845090000006</v>
      </c>
      <c r="L26" s="120">
        <v>10</v>
      </c>
      <c r="M26" s="35">
        <v>39.02139044270001</v>
      </c>
    </row>
    <row r="27" spans="1:13" s="149" customFormat="1" ht="66">
      <c r="A27" s="70" t="s">
        <v>34</v>
      </c>
      <c r="B27" s="48" t="s">
        <v>91</v>
      </c>
      <c r="C27" s="137"/>
      <c r="D27" s="84"/>
      <c r="E27" s="84">
        <f>E28+E29+E30</f>
        <v>551.51261800985901</v>
      </c>
      <c r="F27" s="84"/>
      <c r="G27" s="84">
        <f t="shared" ref="G27:M27" si="2">G28+G29+G30</f>
        <v>438.96499999999997</v>
      </c>
      <c r="H27" s="84"/>
      <c r="I27" s="84">
        <f t="shared" si="2"/>
        <v>690.9</v>
      </c>
      <c r="J27" s="84"/>
      <c r="K27" s="84">
        <f t="shared" si="2"/>
        <v>657.94999999999993</v>
      </c>
      <c r="L27" s="84"/>
      <c r="M27" s="84">
        <f t="shared" si="2"/>
        <v>1957.95</v>
      </c>
    </row>
    <row r="28" spans="1:13" s="149" customFormat="1" ht="67.5">
      <c r="A28" s="52">
        <v>10.1</v>
      </c>
      <c r="B28" s="51" t="s">
        <v>121</v>
      </c>
      <c r="C28" s="53" t="s">
        <v>6</v>
      </c>
      <c r="D28" s="120">
        <v>15</v>
      </c>
      <c r="E28" s="78">
        <v>5.25</v>
      </c>
      <c r="F28" s="120">
        <v>10</v>
      </c>
      <c r="G28" s="78">
        <v>3.1000000000000005</v>
      </c>
      <c r="H28" s="120">
        <v>10</v>
      </c>
      <c r="I28" s="78">
        <v>3.1000000000000005</v>
      </c>
      <c r="J28" s="120">
        <v>5</v>
      </c>
      <c r="K28" s="78">
        <v>1.55</v>
      </c>
      <c r="L28" s="120">
        <v>5</v>
      </c>
      <c r="M28" s="78">
        <v>1.55</v>
      </c>
    </row>
    <row r="29" spans="1:13" s="149" customFormat="1" ht="54">
      <c r="A29" s="52">
        <v>10.199999999999999</v>
      </c>
      <c r="B29" s="51" t="s">
        <v>122</v>
      </c>
      <c r="C29" s="53" t="s">
        <v>6</v>
      </c>
      <c r="D29" s="120">
        <v>74</v>
      </c>
      <c r="E29" s="78">
        <v>280</v>
      </c>
      <c r="F29" s="120">
        <v>92</v>
      </c>
      <c r="G29" s="78">
        <v>399.46499999999997</v>
      </c>
      <c r="H29" s="120">
        <v>123</v>
      </c>
      <c r="I29" s="78">
        <v>615</v>
      </c>
      <c r="J29" s="120">
        <v>124</v>
      </c>
      <c r="K29" s="78">
        <v>620</v>
      </c>
      <c r="L29" s="120">
        <v>2700</v>
      </c>
      <c r="M29" s="78">
        <v>1920</v>
      </c>
    </row>
    <row r="30" spans="1:13" ht="67.5">
      <c r="A30" s="52">
        <v>10.3</v>
      </c>
      <c r="B30" s="51" t="s">
        <v>67</v>
      </c>
      <c r="C30" s="53" t="s">
        <v>6</v>
      </c>
      <c r="D30" s="120">
        <v>2</v>
      </c>
      <c r="E30" s="78">
        <v>266.26261800985901</v>
      </c>
      <c r="F30" s="120">
        <v>1</v>
      </c>
      <c r="G30" s="78">
        <v>36.4</v>
      </c>
      <c r="H30" s="120">
        <v>2</v>
      </c>
      <c r="I30" s="78">
        <v>72.8</v>
      </c>
      <c r="J30" s="120">
        <v>1</v>
      </c>
      <c r="K30" s="78">
        <v>36.4</v>
      </c>
      <c r="L30" s="120">
        <v>1</v>
      </c>
      <c r="M30" s="78">
        <v>36.4</v>
      </c>
    </row>
    <row r="31" spans="1:13" s="94" customFormat="1" ht="53.25" customHeight="1">
      <c r="A31" s="70" t="s">
        <v>35</v>
      </c>
      <c r="B31" s="48" t="s">
        <v>15</v>
      </c>
      <c r="C31" s="49"/>
      <c r="D31" s="151">
        <v>111</v>
      </c>
      <c r="E31" s="152">
        <f>E32+E45+E49+E53+E55</f>
        <v>1170.33</v>
      </c>
      <c r="F31" s="151">
        <f t="shared" ref="F31:M31" si="3">F32+F45+F49+F53+F55</f>
        <v>33</v>
      </c>
      <c r="G31" s="152">
        <f t="shared" si="3"/>
        <v>339.72523142857142</v>
      </c>
      <c r="H31" s="151">
        <f t="shared" si="3"/>
        <v>37</v>
      </c>
      <c r="I31" s="152">
        <f t="shared" si="3"/>
        <v>399.45801337142854</v>
      </c>
      <c r="J31" s="151">
        <f t="shared" si="3"/>
        <v>37</v>
      </c>
      <c r="K31" s="152">
        <f t="shared" si="3"/>
        <v>425.42676485257141</v>
      </c>
      <c r="L31" s="151">
        <f t="shared" si="3"/>
        <v>33</v>
      </c>
      <c r="M31" s="152">
        <f t="shared" si="3"/>
        <v>365.90114335934862</v>
      </c>
    </row>
    <row r="32" spans="1:13" ht="27">
      <c r="A32" s="52">
        <v>11.1</v>
      </c>
      <c r="B32" s="51" t="s">
        <v>172</v>
      </c>
      <c r="C32" s="73" t="s">
        <v>6</v>
      </c>
      <c r="D32" s="77">
        <v>62</v>
      </c>
      <c r="E32" s="78">
        <f>SUM(E33:E44)</f>
        <v>518.27</v>
      </c>
      <c r="F32" s="77">
        <f t="shared" ref="F32:M32" si="4">SUM(F33:F44)</f>
        <v>18</v>
      </c>
      <c r="G32" s="78">
        <f t="shared" si="4"/>
        <v>117.83</v>
      </c>
      <c r="H32" s="77">
        <f t="shared" si="4"/>
        <v>22</v>
      </c>
      <c r="I32" s="78">
        <f t="shared" si="4"/>
        <v>182.96855699999998</v>
      </c>
      <c r="J32" s="77">
        <f t="shared" si="4"/>
        <v>21</v>
      </c>
      <c r="K32" s="78">
        <f t="shared" si="4"/>
        <v>170.39960883000001</v>
      </c>
      <c r="L32" s="77">
        <f t="shared" si="4"/>
        <v>20</v>
      </c>
      <c r="M32" s="78">
        <f t="shared" si="4"/>
        <v>167.29369709489998</v>
      </c>
    </row>
    <row r="33" spans="1:13" ht="54">
      <c r="A33" s="134" t="s">
        <v>19</v>
      </c>
      <c r="B33" s="153" t="s">
        <v>252</v>
      </c>
      <c r="C33" s="123" t="s">
        <v>6</v>
      </c>
      <c r="D33" s="154">
        <v>1</v>
      </c>
      <c r="E33" s="155">
        <v>12</v>
      </c>
      <c r="F33" s="154">
        <v>0</v>
      </c>
      <c r="G33" s="155">
        <v>0</v>
      </c>
      <c r="H33" s="154">
        <v>0</v>
      </c>
      <c r="I33" s="155">
        <v>0</v>
      </c>
      <c r="J33" s="156">
        <v>0</v>
      </c>
      <c r="K33" s="155">
        <v>0</v>
      </c>
      <c r="L33" s="156">
        <v>0</v>
      </c>
      <c r="M33" s="155">
        <v>0</v>
      </c>
    </row>
    <row r="34" spans="1:13" ht="54">
      <c r="A34" s="134" t="s">
        <v>20</v>
      </c>
      <c r="B34" s="153" t="s">
        <v>253</v>
      </c>
      <c r="C34" s="123" t="s">
        <v>6</v>
      </c>
      <c r="D34" s="154">
        <v>1</v>
      </c>
      <c r="E34" s="155">
        <v>12</v>
      </c>
      <c r="F34" s="154">
        <v>0</v>
      </c>
      <c r="G34" s="155">
        <v>0</v>
      </c>
      <c r="H34" s="154">
        <v>0</v>
      </c>
      <c r="I34" s="155">
        <v>0</v>
      </c>
      <c r="J34" s="154">
        <v>0</v>
      </c>
      <c r="K34" s="155">
        <v>0</v>
      </c>
      <c r="L34" s="154">
        <v>0</v>
      </c>
      <c r="M34" s="155">
        <v>0</v>
      </c>
    </row>
    <row r="35" spans="1:13" ht="54">
      <c r="A35" s="134" t="s">
        <v>21</v>
      </c>
      <c r="B35" s="153" t="s">
        <v>254</v>
      </c>
      <c r="C35" s="123" t="s">
        <v>6</v>
      </c>
      <c r="D35" s="154">
        <v>6</v>
      </c>
      <c r="E35" s="155">
        <f>D35*12</f>
        <v>72</v>
      </c>
      <c r="F35" s="154">
        <v>0</v>
      </c>
      <c r="G35" s="155">
        <v>0</v>
      </c>
      <c r="H35" s="154">
        <v>0</v>
      </c>
      <c r="I35" s="155">
        <v>0</v>
      </c>
      <c r="J35" s="154">
        <v>0</v>
      </c>
      <c r="K35" s="155">
        <v>0</v>
      </c>
      <c r="L35" s="154">
        <v>0</v>
      </c>
      <c r="M35" s="155">
        <v>0</v>
      </c>
    </row>
    <row r="36" spans="1:13" ht="54">
      <c r="A36" s="134" t="s">
        <v>25</v>
      </c>
      <c r="B36" s="153" t="s">
        <v>255</v>
      </c>
      <c r="C36" s="123" t="s">
        <v>6</v>
      </c>
      <c r="D36" s="154">
        <v>2</v>
      </c>
      <c r="E36" s="155">
        <f>D36*12</f>
        <v>24</v>
      </c>
      <c r="F36" s="154">
        <v>0</v>
      </c>
      <c r="G36" s="155">
        <v>0</v>
      </c>
      <c r="H36" s="154">
        <v>0</v>
      </c>
      <c r="I36" s="155">
        <v>0</v>
      </c>
      <c r="J36" s="154">
        <v>0</v>
      </c>
      <c r="K36" s="155">
        <v>0</v>
      </c>
      <c r="L36" s="154">
        <v>0</v>
      </c>
      <c r="M36" s="155">
        <v>0</v>
      </c>
    </row>
    <row r="37" spans="1:13" s="94" customFormat="1" ht="54">
      <c r="A37" s="134" t="s">
        <v>60</v>
      </c>
      <c r="B37" s="153" t="s">
        <v>256</v>
      </c>
      <c r="C37" s="123" t="s">
        <v>6</v>
      </c>
      <c r="D37" s="154">
        <v>9</v>
      </c>
      <c r="E37" s="155">
        <f>D37*8.3</f>
        <v>74.7</v>
      </c>
      <c r="F37" s="154">
        <v>0</v>
      </c>
      <c r="G37" s="155">
        <v>0</v>
      </c>
      <c r="H37" s="154">
        <v>0</v>
      </c>
      <c r="I37" s="155">
        <v>0</v>
      </c>
      <c r="J37" s="154">
        <v>0</v>
      </c>
      <c r="K37" s="155">
        <v>0</v>
      </c>
      <c r="L37" s="154">
        <v>0</v>
      </c>
      <c r="M37" s="155">
        <v>0</v>
      </c>
    </row>
    <row r="38" spans="1:13" s="94" customFormat="1" ht="54">
      <c r="A38" s="134" t="s">
        <v>61</v>
      </c>
      <c r="B38" s="153" t="s">
        <v>260</v>
      </c>
      <c r="C38" s="123" t="s">
        <v>6</v>
      </c>
      <c r="D38" s="154">
        <v>0</v>
      </c>
      <c r="E38" s="155">
        <v>0</v>
      </c>
      <c r="F38" s="154">
        <v>0</v>
      </c>
      <c r="G38" s="155">
        <v>0</v>
      </c>
      <c r="H38" s="154">
        <v>1</v>
      </c>
      <c r="I38" s="155">
        <v>8.8000000000000007</v>
      </c>
      <c r="J38" s="156">
        <v>1</v>
      </c>
      <c r="K38" s="155">
        <v>9</v>
      </c>
      <c r="L38" s="156">
        <v>0</v>
      </c>
      <c r="M38" s="155">
        <v>0</v>
      </c>
    </row>
    <row r="39" spans="1:13" s="94" customFormat="1" ht="54">
      <c r="A39" s="134" t="s">
        <v>63</v>
      </c>
      <c r="B39" s="153" t="s">
        <v>257</v>
      </c>
      <c r="C39" s="123" t="s">
        <v>6</v>
      </c>
      <c r="D39" s="154">
        <v>11</v>
      </c>
      <c r="E39" s="155">
        <v>62.36</v>
      </c>
      <c r="F39" s="154">
        <v>6</v>
      </c>
      <c r="G39" s="78">
        <v>35.03</v>
      </c>
      <c r="H39" s="154">
        <v>6</v>
      </c>
      <c r="I39" s="78">
        <v>36.090000000000003</v>
      </c>
      <c r="J39" s="156">
        <v>6</v>
      </c>
      <c r="K39" s="78">
        <v>37.17</v>
      </c>
      <c r="L39" s="156">
        <v>6</v>
      </c>
      <c r="M39" s="78">
        <v>38.28</v>
      </c>
    </row>
    <row r="40" spans="1:13" s="94" customFormat="1" ht="54">
      <c r="A40" s="134" t="s">
        <v>70</v>
      </c>
      <c r="B40" s="153" t="s">
        <v>258</v>
      </c>
      <c r="C40" s="123" t="s">
        <v>6</v>
      </c>
      <c r="D40" s="154">
        <v>14</v>
      </c>
      <c r="E40" s="155">
        <f>D40*6.4</f>
        <v>89.600000000000009</v>
      </c>
      <c r="F40" s="154">
        <v>6</v>
      </c>
      <c r="G40" s="78">
        <f>F40*6.6</f>
        <v>39.599999999999994</v>
      </c>
      <c r="H40" s="154">
        <v>6</v>
      </c>
      <c r="I40" s="78">
        <f>H40*6.8</f>
        <v>40.799999999999997</v>
      </c>
      <c r="J40" s="156">
        <v>6</v>
      </c>
      <c r="K40" s="78">
        <f>J40*7</f>
        <v>42</v>
      </c>
      <c r="L40" s="156">
        <v>6</v>
      </c>
      <c r="M40" s="78">
        <f>L40*7.2</f>
        <v>43.2</v>
      </c>
    </row>
    <row r="41" spans="1:13" s="94" customFormat="1" ht="54">
      <c r="A41" s="134" t="s">
        <v>71</v>
      </c>
      <c r="B41" s="153" t="s">
        <v>259</v>
      </c>
      <c r="C41" s="123" t="s">
        <v>6</v>
      </c>
      <c r="D41" s="154">
        <v>13</v>
      </c>
      <c r="E41" s="155">
        <f>D41*7</f>
        <v>91</v>
      </c>
      <c r="F41" s="154">
        <v>6</v>
      </c>
      <c r="G41" s="78">
        <f>F41*7.2</f>
        <v>43.2</v>
      </c>
      <c r="H41" s="154">
        <v>6</v>
      </c>
      <c r="I41" s="78">
        <f>H41*7.42</f>
        <v>44.519999999999996</v>
      </c>
      <c r="J41" s="156">
        <v>6</v>
      </c>
      <c r="K41" s="78">
        <f>J41*7.46</f>
        <v>44.76</v>
      </c>
      <c r="L41" s="156">
        <v>6</v>
      </c>
      <c r="M41" s="78">
        <f>L41*7.87</f>
        <v>47.22</v>
      </c>
    </row>
    <row r="42" spans="1:13" s="94" customFormat="1" ht="40.5">
      <c r="A42" s="134" t="s">
        <v>72</v>
      </c>
      <c r="B42" s="153" t="s">
        <v>180</v>
      </c>
      <c r="C42" s="123" t="s">
        <v>6</v>
      </c>
      <c r="D42" s="154">
        <v>3</v>
      </c>
      <c r="E42" s="155">
        <v>46.32</v>
      </c>
      <c r="F42" s="154">
        <v>0</v>
      </c>
      <c r="G42" s="155">
        <v>0</v>
      </c>
      <c r="H42" s="154">
        <v>1</v>
      </c>
      <c r="I42" s="78">
        <v>16.380296000000001</v>
      </c>
      <c r="J42" s="156">
        <v>0</v>
      </c>
      <c r="K42" s="155">
        <v>0</v>
      </c>
      <c r="L42" s="156">
        <v>0</v>
      </c>
      <c r="M42" s="155">
        <v>0</v>
      </c>
    </row>
    <row r="43" spans="1:13" s="94" customFormat="1" ht="27">
      <c r="A43" s="134" t="s">
        <v>73</v>
      </c>
      <c r="B43" s="153" t="s">
        <v>181</v>
      </c>
      <c r="C43" s="123" t="s">
        <v>6</v>
      </c>
      <c r="D43" s="154">
        <v>1</v>
      </c>
      <c r="E43" s="155">
        <v>17.37</v>
      </c>
      <c r="F43" s="154">
        <v>0</v>
      </c>
      <c r="G43" s="155">
        <v>0</v>
      </c>
      <c r="H43" s="154">
        <v>1</v>
      </c>
      <c r="I43" s="78">
        <v>18.427833000000003</v>
      </c>
      <c r="J43" s="156">
        <v>1</v>
      </c>
      <c r="K43" s="78">
        <v>18.980667990000004</v>
      </c>
      <c r="L43" s="156">
        <v>1</v>
      </c>
      <c r="M43" s="78">
        <v>19.550088029700003</v>
      </c>
    </row>
    <row r="44" spans="1:13" s="94" customFormat="1" ht="40.5">
      <c r="A44" s="134" t="s">
        <v>74</v>
      </c>
      <c r="B44" s="153" t="s">
        <v>182</v>
      </c>
      <c r="C44" s="123" t="s">
        <v>6</v>
      </c>
      <c r="D44" s="154">
        <v>1</v>
      </c>
      <c r="E44" s="155">
        <v>16.920000000000002</v>
      </c>
      <c r="F44" s="154">
        <v>0</v>
      </c>
      <c r="G44" s="155">
        <v>0</v>
      </c>
      <c r="H44" s="154">
        <v>1</v>
      </c>
      <c r="I44" s="78">
        <v>17.950428000000002</v>
      </c>
      <c r="J44" s="156">
        <v>1</v>
      </c>
      <c r="K44" s="78">
        <v>18.488940840000001</v>
      </c>
      <c r="L44" s="156">
        <v>1</v>
      </c>
      <c r="M44" s="78">
        <v>19.043609065200002</v>
      </c>
    </row>
    <row r="45" spans="1:13" ht="27">
      <c r="A45" s="52">
        <v>11.2</v>
      </c>
      <c r="B45" s="51" t="s">
        <v>92</v>
      </c>
      <c r="C45" s="73" t="s">
        <v>6</v>
      </c>
      <c r="D45" s="77">
        <v>36</v>
      </c>
      <c r="E45" s="75">
        <f>E46+E47+E48</f>
        <v>361.20000000000005</v>
      </c>
      <c r="F45" s="77">
        <f t="shared" ref="F45:M45" si="5">F46+F47+F48</f>
        <v>10</v>
      </c>
      <c r="G45" s="75">
        <f t="shared" si="5"/>
        <v>101.34523142857144</v>
      </c>
      <c r="H45" s="77">
        <f t="shared" si="5"/>
        <v>10</v>
      </c>
      <c r="I45" s="75">
        <f t="shared" si="5"/>
        <v>104.38558837142857</v>
      </c>
      <c r="J45" s="77">
        <f t="shared" si="5"/>
        <v>10</v>
      </c>
      <c r="K45" s="75">
        <f t="shared" si="5"/>
        <v>107.51715602257144</v>
      </c>
      <c r="L45" s="77">
        <f t="shared" si="5"/>
        <v>10</v>
      </c>
      <c r="M45" s="75">
        <f t="shared" si="5"/>
        <v>110.74267070324861</v>
      </c>
    </row>
    <row r="46" spans="1:13" s="94" customFormat="1" ht="40.5">
      <c r="A46" s="134" t="s">
        <v>19</v>
      </c>
      <c r="B46" s="153" t="s">
        <v>294</v>
      </c>
      <c r="C46" s="123" t="s">
        <v>6</v>
      </c>
      <c r="D46" s="154">
        <v>12</v>
      </c>
      <c r="E46" s="155">
        <v>115.22</v>
      </c>
      <c r="F46" s="154">
        <v>6</v>
      </c>
      <c r="G46" s="78">
        <v>59.338300000000004</v>
      </c>
      <c r="H46" s="154">
        <v>6</v>
      </c>
      <c r="I46" s="78">
        <v>61.118449000000005</v>
      </c>
      <c r="J46" s="156">
        <v>6</v>
      </c>
      <c r="K46" s="78">
        <v>62.952002470000018</v>
      </c>
      <c r="L46" s="156">
        <v>6</v>
      </c>
      <c r="M46" s="78">
        <v>64.840562544100024</v>
      </c>
    </row>
    <row r="47" spans="1:13" s="94" customFormat="1" ht="67.5">
      <c r="A47" s="134" t="s">
        <v>20</v>
      </c>
      <c r="B47" s="153" t="s">
        <v>295</v>
      </c>
      <c r="C47" s="123" t="s">
        <v>6</v>
      </c>
      <c r="D47" s="154">
        <v>10</v>
      </c>
      <c r="E47" s="155">
        <v>98.76</v>
      </c>
      <c r="F47" s="154">
        <v>2</v>
      </c>
      <c r="G47" s="78">
        <v>20.344560000000001</v>
      </c>
      <c r="H47" s="154">
        <v>2</v>
      </c>
      <c r="I47" s="78">
        <v>20.9548968</v>
      </c>
      <c r="J47" s="154">
        <v>2</v>
      </c>
      <c r="K47" s="78">
        <v>21.583543704</v>
      </c>
      <c r="L47" s="154">
        <v>2</v>
      </c>
      <c r="M47" s="78">
        <v>22.231050015120001</v>
      </c>
    </row>
    <row r="48" spans="1:13" s="94" customFormat="1" ht="67.5">
      <c r="A48" s="134" t="s">
        <v>21</v>
      </c>
      <c r="B48" s="153" t="s">
        <v>296</v>
      </c>
      <c r="C48" s="123" t="s">
        <v>6</v>
      </c>
      <c r="D48" s="154">
        <v>14</v>
      </c>
      <c r="E48" s="155">
        <v>147.22</v>
      </c>
      <c r="F48" s="154">
        <v>2</v>
      </c>
      <c r="G48" s="78">
        <v>21.662371428571429</v>
      </c>
      <c r="H48" s="154">
        <v>2</v>
      </c>
      <c r="I48" s="78">
        <v>22.312242571428573</v>
      </c>
      <c r="J48" s="154">
        <v>2</v>
      </c>
      <c r="K48" s="78">
        <v>22.981609848571431</v>
      </c>
      <c r="L48" s="154">
        <v>2</v>
      </c>
      <c r="M48" s="78">
        <v>23.671058144028574</v>
      </c>
    </row>
    <row r="49" spans="1:13" ht="27">
      <c r="A49" s="52">
        <v>11.3</v>
      </c>
      <c r="B49" s="51" t="s">
        <v>93</v>
      </c>
      <c r="C49" s="73" t="s">
        <v>6</v>
      </c>
      <c r="D49" s="77">
        <v>9</v>
      </c>
      <c r="E49" s="75">
        <f>E50+E51+E52</f>
        <v>112.54</v>
      </c>
      <c r="F49" s="77">
        <f t="shared" ref="F49:M49" si="6">F50+F51+F52</f>
        <v>3</v>
      </c>
      <c r="G49" s="75">
        <f t="shared" si="6"/>
        <v>30</v>
      </c>
      <c r="H49" s="77">
        <f t="shared" si="6"/>
        <v>4</v>
      </c>
      <c r="I49" s="75">
        <f t="shared" si="6"/>
        <v>50.019999999999996</v>
      </c>
      <c r="J49" s="77">
        <f t="shared" si="6"/>
        <v>4</v>
      </c>
      <c r="K49" s="75">
        <f t="shared" si="6"/>
        <v>51.510000000000005</v>
      </c>
      <c r="L49" s="77">
        <f t="shared" si="6"/>
        <v>2</v>
      </c>
      <c r="M49" s="75">
        <f t="shared" si="6"/>
        <v>22</v>
      </c>
    </row>
    <row r="50" spans="1:13" ht="40.5">
      <c r="A50" s="134" t="s">
        <v>19</v>
      </c>
      <c r="B50" s="153" t="s">
        <v>261</v>
      </c>
      <c r="C50" s="123" t="s">
        <v>6</v>
      </c>
      <c r="D50" s="83">
        <v>5</v>
      </c>
      <c r="E50" s="155">
        <f>D50*9.78</f>
        <v>48.9</v>
      </c>
      <c r="F50" s="83">
        <v>3</v>
      </c>
      <c r="G50" s="78">
        <f>F50*10</f>
        <v>30</v>
      </c>
      <c r="H50" s="83">
        <v>3</v>
      </c>
      <c r="I50" s="78">
        <f>H50*10.38</f>
        <v>31.14</v>
      </c>
      <c r="J50" s="83">
        <v>3</v>
      </c>
      <c r="K50" s="78">
        <f>J50*10.69</f>
        <v>32.07</v>
      </c>
      <c r="L50" s="83">
        <v>2</v>
      </c>
      <c r="M50" s="78">
        <f>L50*11</f>
        <v>22</v>
      </c>
    </row>
    <row r="51" spans="1:13" ht="50.25" customHeight="1">
      <c r="A51" s="134" t="s">
        <v>20</v>
      </c>
      <c r="B51" s="153" t="s">
        <v>262</v>
      </c>
      <c r="C51" s="123" t="s">
        <v>6</v>
      </c>
      <c r="D51" s="83">
        <v>1</v>
      </c>
      <c r="E51" s="155">
        <v>10.24</v>
      </c>
      <c r="F51" s="83"/>
      <c r="G51" s="155">
        <v>0</v>
      </c>
      <c r="H51" s="83">
        <v>0</v>
      </c>
      <c r="I51" s="155">
        <v>0</v>
      </c>
      <c r="J51" s="83">
        <v>0</v>
      </c>
      <c r="K51" s="155">
        <v>0</v>
      </c>
      <c r="L51" s="83">
        <v>0</v>
      </c>
      <c r="M51" s="155">
        <v>0</v>
      </c>
    </row>
    <row r="52" spans="1:13" ht="54">
      <c r="A52" s="134" t="s">
        <v>21</v>
      </c>
      <c r="B52" s="153" t="s">
        <v>263</v>
      </c>
      <c r="C52" s="123" t="s">
        <v>6</v>
      </c>
      <c r="D52" s="83">
        <v>3</v>
      </c>
      <c r="E52" s="155">
        <f>D52*17.8</f>
        <v>53.400000000000006</v>
      </c>
      <c r="F52" s="83"/>
      <c r="G52" s="155">
        <v>0</v>
      </c>
      <c r="H52" s="83">
        <v>1</v>
      </c>
      <c r="I52" s="78">
        <v>18.88</v>
      </c>
      <c r="J52" s="83">
        <v>1</v>
      </c>
      <c r="K52" s="78">
        <v>19.440000000000001</v>
      </c>
      <c r="L52" s="83">
        <v>0</v>
      </c>
      <c r="M52" s="155">
        <v>0</v>
      </c>
    </row>
    <row r="53" spans="1:13" ht="27">
      <c r="A53" s="52">
        <v>11.4</v>
      </c>
      <c r="B53" s="51" t="s">
        <v>94</v>
      </c>
      <c r="C53" s="73" t="s">
        <v>6</v>
      </c>
      <c r="D53" s="77">
        <v>1</v>
      </c>
      <c r="E53" s="75">
        <f>E54</f>
        <v>58.52</v>
      </c>
      <c r="F53" s="75"/>
      <c r="G53" s="75">
        <f t="shared" ref="G53:M53" si="7">G54</f>
        <v>0</v>
      </c>
      <c r="H53" s="75">
        <f t="shared" si="7"/>
        <v>1</v>
      </c>
      <c r="I53" s="75">
        <f t="shared" si="7"/>
        <v>62.083868000000002</v>
      </c>
      <c r="J53" s="75"/>
      <c r="K53" s="75">
        <f t="shared" si="7"/>
        <v>0</v>
      </c>
      <c r="L53" s="75">
        <f t="shared" si="7"/>
        <v>1</v>
      </c>
      <c r="M53" s="75">
        <f t="shared" si="7"/>
        <v>65.864775561200005</v>
      </c>
    </row>
    <row r="54" spans="1:13" ht="54">
      <c r="A54" s="134" t="s">
        <v>19</v>
      </c>
      <c r="B54" s="153" t="s">
        <v>297</v>
      </c>
      <c r="C54" s="123" t="s">
        <v>6</v>
      </c>
      <c r="D54" s="83">
        <v>1</v>
      </c>
      <c r="E54" s="155">
        <v>58.52</v>
      </c>
      <c r="F54" s="83"/>
      <c r="G54" s="155">
        <v>0</v>
      </c>
      <c r="H54" s="83">
        <v>1</v>
      </c>
      <c r="I54" s="78">
        <v>62.083868000000002</v>
      </c>
      <c r="J54" s="83"/>
      <c r="K54" s="155">
        <v>0</v>
      </c>
      <c r="L54" s="83">
        <v>1</v>
      </c>
      <c r="M54" s="78">
        <v>65.864775561200005</v>
      </c>
    </row>
    <row r="55" spans="1:13" ht="27">
      <c r="A55" s="52">
        <v>11.5</v>
      </c>
      <c r="B55" s="51" t="s">
        <v>29</v>
      </c>
      <c r="C55" s="73"/>
      <c r="D55" s="77">
        <v>3</v>
      </c>
      <c r="E55" s="75">
        <f>E56+E57</f>
        <v>119.8</v>
      </c>
      <c r="F55" s="77">
        <f t="shared" ref="F55:M55" si="8">F56+F57</f>
        <v>2</v>
      </c>
      <c r="G55" s="75">
        <f t="shared" si="8"/>
        <v>90.55</v>
      </c>
      <c r="H55" s="77">
        <f t="shared" si="8"/>
        <v>0</v>
      </c>
      <c r="I55" s="75">
        <f t="shared" si="8"/>
        <v>0</v>
      </c>
      <c r="J55" s="77">
        <f t="shared" si="8"/>
        <v>2</v>
      </c>
      <c r="K55" s="75">
        <f t="shared" si="8"/>
        <v>96</v>
      </c>
      <c r="L55" s="77">
        <f t="shared" si="8"/>
        <v>0</v>
      </c>
      <c r="M55" s="75">
        <f t="shared" si="8"/>
        <v>0</v>
      </c>
    </row>
    <row r="56" spans="1:13" ht="82.5">
      <c r="A56" s="134" t="s">
        <v>19</v>
      </c>
      <c r="B56" s="153" t="s">
        <v>264</v>
      </c>
      <c r="C56" s="123" t="s">
        <v>6</v>
      </c>
      <c r="D56" s="83">
        <v>2</v>
      </c>
      <c r="E56" s="155">
        <f>D56*32</f>
        <v>64</v>
      </c>
      <c r="F56" s="83">
        <v>1</v>
      </c>
      <c r="G56" s="78">
        <v>33</v>
      </c>
      <c r="H56" s="83"/>
      <c r="I56" s="155">
        <v>0</v>
      </c>
      <c r="J56" s="83">
        <v>1</v>
      </c>
      <c r="K56" s="78">
        <v>35</v>
      </c>
      <c r="L56" s="83">
        <v>0</v>
      </c>
      <c r="M56" s="155">
        <v>0</v>
      </c>
    </row>
    <row r="57" spans="1:13" ht="40.5">
      <c r="A57" s="134" t="s">
        <v>20</v>
      </c>
      <c r="B57" s="153" t="s">
        <v>307</v>
      </c>
      <c r="C57" s="123" t="s">
        <v>6</v>
      </c>
      <c r="D57" s="83">
        <v>1</v>
      </c>
      <c r="E57" s="155">
        <v>55.8</v>
      </c>
      <c r="F57" s="83">
        <v>1</v>
      </c>
      <c r="G57" s="78">
        <v>57.55</v>
      </c>
      <c r="H57" s="83">
        <v>0</v>
      </c>
      <c r="I57" s="155">
        <v>0</v>
      </c>
      <c r="J57" s="83">
        <v>1</v>
      </c>
      <c r="K57" s="78">
        <v>61</v>
      </c>
      <c r="L57" s="83">
        <v>0</v>
      </c>
      <c r="M57" s="155">
        <v>0</v>
      </c>
    </row>
    <row r="58" spans="1:13" ht="66">
      <c r="A58" s="70" t="s">
        <v>30</v>
      </c>
      <c r="B58" s="48" t="s">
        <v>114</v>
      </c>
      <c r="C58" s="49" t="s">
        <v>6</v>
      </c>
      <c r="D58" s="151">
        <f>SUM(D59:D65)</f>
        <v>83</v>
      </c>
      <c r="E58" s="152">
        <f t="shared" ref="E58:M58" si="9">SUM(E59:E65)</f>
        <v>56.34</v>
      </c>
      <c r="F58" s="151">
        <f t="shared" si="9"/>
        <v>31</v>
      </c>
      <c r="G58" s="152">
        <f t="shared" si="9"/>
        <v>19.937832857142858</v>
      </c>
      <c r="H58" s="151">
        <f t="shared" si="9"/>
        <v>32</v>
      </c>
      <c r="I58" s="152">
        <f t="shared" si="9"/>
        <v>21.412383509523806</v>
      </c>
      <c r="J58" s="151">
        <f t="shared" si="9"/>
        <v>31</v>
      </c>
      <c r="K58" s="152">
        <f t="shared" si="9"/>
        <v>21.143597678142854</v>
      </c>
      <c r="L58" s="151">
        <f t="shared" si="9"/>
        <v>30</v>
      </c>
      <c r="M58" s="152">
        <f t="shared" si="9"/>
        <v>20.645708873307143</v>
      </c>
    </row>
    <row r="59" spans="1:13" ht="40.5">
      <c r="A59" s="52">
        <v>12.1</v>
      </c>
      <c r="B59" s="51" t="s">
        <v>162</v>
      </c>
      <c r="C59" s="73" t="s">
        <v>6</v>
      </c>
      <c r="D59" s="77">
        <v>38</v>
      </c>
      <c r="E59" s="75">
        <f>38*0.55</f>
        <v>20.900000000000002</v>
      </c>
      <c r="F59" s="77">
        <v>18</v>
      </c>
      <c r="G59" s="78">
        <f>F59*0.566</f>
        <v>10.187999999999999</v>
      </c>
      <c r="H59" s="77">
        <v>18</v>
      </c>
      <c r="I59" s="78">
        <f>H59*0.58</f>
        <v>10.44</v>
      </c>
      <c r="J59" s="77">
        <v>18</v>
      </c>
      <c r="K59" s="78">
        <f>J59*0.6</f>
        <v>10.799999999999999</v>
      </c>
      <c r="L59" s="77">
        <v>18</v>
      </c>
      <c r="M59" s="78">
        <f>L59*0.61</f>
        <v>10.98</v>
      </c>
    </row>
    <row r="60" spans="1:13" ht="27">
      <c r="A60" s="52">
        <v>12.2</v>
      </c>
      <c r="B60" s="51" t="s">
        <v>163</v>
      </c>
      <c r="C60" s="73" t="s">
        <v>6</v>
      </c>
      <c r="D60" s="77">
        <v>3</v>
      </c>
      <c r="E60" s="75">
        <v>2.63</v>
      </c>
      <c r="F60" s="77">
        <v>0</v>
      </c>
      <c r="G60" s="75">
        <v>0</v>
      </c>
      <c r="H60" s="77">
        <v>1</v>
      </c>
      <c r="I60" s="78">
        <v>0.93005566666666661</v>
      </c>
      <c r="J60" s="77"/>
      <c r="K60" s="75">
        <v>0</v>
      </c>
      <c r="L60" s="77"/>
      <c r="M60" s="75">
        <v>0</v>
      </c>
    </row>
    <row r="61" spans="1:13" ht="54">
      <c r="A61" s="52">
        <v>12.3</v>
      </c>
      <c r="B61" s="51" t="s">
        <v>265</v>
      </c>
      <c r="C61" s="73" t="s">
        <v>6</v>
      </c>
      <c r="D61" s="77">
        <v>5</v>
      </c>
      <c r="E61" s="75">
        <v>4.3899999999999997</v>
      </c>
      <c r="F61" s="77">
        <v>3</v>
      </c>
      <c r="G61" s="78">
        <v>2.7130199999999993</v>
      </c>
      <c r="H61" s="77">
        <v>3</v>
      </c>
      <c r="I61" s="78">
        <v>2.7944105999999995</v>
      </c>
      <c r="J61" s="77">
        <v>3</v>
      </c>
      <c r="K61" s="78">
        <v>2.8782429179999998</v>
      </c>
      <c r="L61" s="77">
        <v>2</v>
      </c>
      <c r="M61" s="78">
        <v>1.9763934703599999</v>
      </c>
    </row>
    <row r="62" spans="1:13" ht="54">
      <c r="A62" s="52">
        <v>12.4</v>
      </c>
      <c r="B62" s="51" t="s">
        <v>266</v>
      </c>
      <c r="C62" s="73" t="s">
        <v>6</v>
      </c>
      <c r="D62" s="77">
        <v>1</v>
      </c>
      <c r="E62" s="75">
        <v>0.81</v>
      </c>
      <c r="F62" s="77"/>
      <c r="G62" s="75">
        <v>0</v>
      </c>
      <c r="H62" s="77"/>
      <c r="I62" s="75">
        <v>0</v>
      </c>
      <c r="J62" s="77"/>
      <c r="K62" s="75">
        <v>0</v>
      </c>
      <c r="L62" s="77"/>
      <c r="M62" s="75">
        <v>0</v>
      </c>
    </row>
    <row r="63" spans="1:13" ht="54">
      <c r="A63" s="52">
        <v>12.5</v>
      </c>
      <c r="B63" s="51" t="s">
        <v>299</v>
      </c>
      <c r="C63" s="73" t="s">
        <v>6</v>
      </c>
      <c r="D63" s="77">
        <v>12</v>
      </c>
      <c r="E63" s="75">
        <v>6.69</v>
      </c>
      <c r="F63" s="77">
        <v>6</v>
      </c>
      <c r="G63" s="78">
        <v>3.4453499999999999</v>
      </c>
      <c r="H63" s="77">
        <v>6</v>
      </c>
      <c r="I63" s="78">
        <v>3.5487104999999999</v>
      </c>
      <c r="J63" s="77">
        <v>6</v>
      </c>
      <c r="K63" s="78">
        <v>3.6551718149999997</v>
      </c>
      <c r="L63" s="77">
        <v>6</v>
      </c>
      <c r="M63" s="78">
        <v>3.7648269694500001</v>
      </c>
    </row>
    <row r="64" spans="1:13" ht="40.5">
      <c r="A64" s="52">
        <v>12.6</v>
      </c>
      <c r="B64" s="51" t="s">
        <v>300</v>
      </c>
      <c r="C64" s="73" t="s">
        <v>6</v>
      </c>
      <c r="D64" s="77">
        <v>10</v>
      </c>
      <c r="E64" s="75">
        <v>8.7200000000000006</v>
      </c>
      <c r="F64" s="77">
        <v>2</v>
      </c>
      <c r="G64" s="78">
        <v>1.7963200000000004</v>
      </c>
      <c r="H64" s="77">
        <v>2</v>
      </c>
      <c r="I64" s="78">
        <v>1.8502096000000003</v>
      </c>
      <c r="J64" s="77">
        <v>2</v>
      </c>
      <c r="K64" s="78">
        <v>1.9057158880000005</v>
      </c>
      <c r="L64" s="77">
        <v>2</v>
      </c>
      <c r="M64" s="78">
        <v>1.9628873646400005</v>
      </c>
    </row>
    <row r="65" spans="1:13" ht="54">
      <c r="A65" s="52">
        <v>12.7</v>
      </c>
      <c r="B65" s="51" t="s">
        <v>301</v>
      </c>
      <c r="C65" s="73" t="s">
        <v>6</v>
      </c>
      <c r="D65" s="77">
        <v>14</v>
      </c>
      <c r="E65" s="75">
        <v>12.2</v>
      </c>
      <c r="F65" s="77">
        <v>2</v>
      </c>
      <c r="G65" s="78">
        <v>1.7951428571428569</v>
      </c>
      <c r="H65" s="77">
        <v>2</v>
      </c>
      <c r="I65" s="78">
        <v>1.8489971428571428</v>
      </c>
      <c r="J65" s="77">
        <v>2</v>
      </c>
      <c r="K65" s="78">
        <v>1.904467057142857</v>
      </c>
      <c r="L65" s="77">
        <v>2</v>
      </c>
      <c r="M65" s="78">
        <v>1.9616010688571428</v>
      </c>
    </row>
    <row r="66" spans="1:13" ht="98.25" customHeight="1">
      <c r="A66" s="70" t="s">
        <v>36</v>
      </c>
      <c r="B66" s="48" t="s">
        <v>115</v>
      </c>
      <c r="C66" s="157" t="s">
        <v>6</v>
      </c>
      <c r="D66" s="152"/>
      <c r="E66" s="152">
        <f>E67+E68+E69</f>
        <v>336.04</v>
      </c>
      <c r="F66" s="152"/>
      <c r="G66" s="152">
        <f t="shared" ref="G66:M66" si="10">G67+G68+G69</f>
        <v>252.27</v>
      </c>
      <c r="H66" s="152"/>
      <c r="I66" s="152">
        <f t="shared" si="10"/>
        <v>244.81</v>
      </c>
      <c r="J66" s="152"/>
      <c r="K66" s="152">
        <f t="shared" si="10"/>
        <v>256.77</v>
      </c>
      <c r="L66" s="152"/>
      <c r="M66" s="152">
        <f t="shared" si="10"/>
        <v>245.39000000000004</v>
      </c>
    </row>
    <row r="67" spans="1:13" ht="27">
      <c r="A67" s="52">
        <v>13.1</v>
      </c>
      <c r="B67" s="158" t="s">
        <v>14</v>
      </c>
      <c r="C67" s="148"/>
      <c r="D67" s="159"/>
      <c r="E67" s="75">
        <v>102.08999999999999</v>
      </c>
      <c r="F67" s="159"/>
      <c r="G67" s="75">
        <v>92.24</v>
      </c>
      <c r="H67" s="159"/>
      <c r="I67" s="75">
        <v>92.52</v>
      </c>
      <c r="J67" s="159"/>
      <c r="K67" s="75">
        <v>94.159999999999982</v>
      </c>
      <c r="L67" s="159"/>
      <c r="M67" s="75">
        <v>94.49</v>
      </c>
    </row>
    <row r="68" spans="1:13">
      <c r="A68" s="160" t="s">
        <v>308</v>
      </c>
      <c r="B68" s="158" t="s">
        <v>17</v>
      </c>
      <c r="C68" s="73"/>
      <c r="D68" s="159"/>
      <c r="E68" s="75">
        <v>146.72</v>
      </c>
      <c r="F68" s="159"/>
      <c r="G68" s="75">
        <v>136.49</v>
      </c>
      <c r="H68" s="159"/>
      <c r="I68" s="75">
        <v>152.29</v>
      </c>
      <c r="J68" s="159"/>
      <c r="K68" s="75">
        <v>139.07</v>
      </c>
      <c r="L68" s="159"/>
      <c r="M68" s="75">
        <v>150.90000000000003</v>
      </c>
    </row>
    <row r="69" spans="1:13" ht="27">
      <c r="A69" s="52">
        <v>13.3</v>
      </c>
      <c r="B69" s="158" t="s">
        <v>18</v>
      </c>
      <c r="C69" s="73"/>
      <c r="D69" s="159"/>
      <c r="E69" s="75">
        <v>87.23</v>
      </c>
      <c r="F69" s="159"/>
      <c r="G69" s="75">
        <v>23.54</v>
      </c>
      <c r="H69" s="159"/>
      <c r="I69" s="75">
        <v>0</v>
      </c>
      <c r="J69" s="159"/>
      <c r="K69" s="75">
        <v>23.54</v>
      </c>
      <c r="L69" s="159"/>
      <c r="M69" s="75">
        <v>0</v>
      </c>
    </row>
    <row r="70" spans="1:13" ht="99">
      <c r="A70" s="70" t="s">
        <v>57</v>
      </c>
      <c r="B70" s="48" t="s">
        <v>119</v>
      </c>
      <c r="C70" s="161" t="s">
        <v>6</v>
      </c>
      <c r="D70" s="151"/>
      <c r="E70" s="162">
        <f>E71</f>
        <v>0</v>
      </c>
      <c r="F70" s="162"/>
      <c r="G70" s="162">
        <f t="shared" ref="G70:M70" si="11">G71</f>
        <v>9.9</v>
      </c>
      <c r="H70" s="162"/>
      <c r="I70" s="162">
        <f t="shared" si="11"/>
        <v>0</v>
      </c>
      <c r="J70" s="162"/>
      <c r="K70" s="162">
        <f t="shared" si="11"/>
        <v>0</v>
      </c>
      <c r="L70" s="162"/>
      <c r="M70" s="162">
        <f t="shared" si="11"/>
        <v>9.9</v>
      </c>
    </row>
    <row r="71" spans="1:13" ht="67.5">
      <c r="A71" s="52">
        <v>14.1</v>
      </c>
      <c r="B71" s="51" t="s">
        <v>131</v>
      </c>
      <c r="C71" s="73" t="s">
        <v>6</v>
      </c>
      <c r="D71" s="77"/>
      <c r="E71" s="75">
        <f>E72</f>
        <v>0</v>
      </c>
      <c r="F71" s="163">
        <f t="shared" ref="F71:M71" si="12">F72</f>
        <v>55</v>
      </c>
      <c r="G71" s="75">
        <f t="shared" si="12"/>
        <v>9.9</v>
      </c>
      <c r="H71" s="75"/>
      <c r="I71" s="75">
        <f t="shared" si="12"/>
        <v>0</v>
      </c>
      <c r="J71" s="75"/>
      <c r="K71" s="75">
        <f t="shared" si="12"/>
        <v>0</v>
      </c>
      <c r="L71" s="163">
        <f t="shared" si="12"/>
        <v>55</v>
      </c>
      <c r="M71" s="75">
        <f t="shared" si="12"/>
        <v>9.9</v>
      </c>
    </row>
    <row r="72" spans="1:13" ht="27">
      <c r="A72" s="134" t="s">
        <v>19</v>
      </c>
      <c r="B72" s="153" t="s">
        <v>26</v>
      </c>
      <c r="C72" s="164" t="s">
        <v>6</v>
      </c>
      <c r="D72" s="83"/>
      <c r="E72" s="155">
        <v>0</v>
      </c>
      <c r="F72" s="83">
        <v>55</v>
      </c>
      <c r="G72" s="155">
        <v>9.9</v>
      </c>
      <c r="H72" s="83"/>
      <c r="I72" s="155">
        <v>0</v>
      </c>
      <c r="J72" s="83"/>
      <c r="K72" s="155">
        <v>0</v>
      </c>
      <c r="L72" s="83">
        <v>55</v>
      </c>
      <c r="M72" s="155">
        <v>9.9</v>
      </c>
    </row>
    <row r="73" spans="1:13" ht="99">
      <c r="A73" s="70" t="s">
        <v>66</v>
      </c>
      <c r="B73" s="48" t="s">
        <v>120</v>
      </c>
      <c r="C73" s="49"/>
      <c r="D73" s="84"/>
      <c r="E73" s="84">
        <f>E74+E75</f>
        <v>5.5830000000000002</v>
      </c>
      <c r="F73" s="84"/>
      <c r="G73" s="84">
        <v>0</v>
      </c>
      <c r="H73" s="84"/>
      <c r="I73" s="84">
        <v>0</v>
      </c>
      <c r="J73" s="84"/>
      <c r="K73" s="84">
        <v>0</v>
      </c>
      <c r="L73" s="84"/>
      <c r="M73" s="84">
        <v>0</v>
      </c>
    </row>
    <row r="74" spans="1:13" ht="67.5">
      <c r="A74" s="52">
        <v>15.1</v>
      </c>
      <c r="B74" s="51" t="s">
        <v>267</v>
      </c>
      <c r="C74" s="164" t="s">
        <v>6</v>
      </c>
      <c r="D74" s="77">
        <v>1</v>
      </c>
      <c r="E74" s="75">
        <v>2.7915000000000001</v>
      </c>
      <c r="F74" s="77"/>
      <c r="G74" s="75">
        <v>0</v>
      </c>
      <c r="H74" s="77"/>
      <c r="I74" s="75">
        <v>0</v>
      </c>
      <c r="J74" s="77"/>
      <c r="K74" s="75">
        <v>0</v>
      </c>
      <c r="L74" s="77"/>
      <c r="M74" s="75">
        <v>0</v>
      </c>
    </row>
    <row r="75" spans="1:13" ht="67.5">
      <c r="A75" s="52">
        <v>15.2</v>
      </c>
      <c r="B75" s="51" t="s">
        <v>268</v>
      </c>
      <c r="C75" s="164" t="s">
        <v>6</v>
      </c>
      <c r="D75" s="77">
        <v>1</v>
      </c>
      <c r="E75" s="75">
        <v>2.7915000000000001</v>
      </c>
      <c r="F75" s="77"/>
      <c r="G75" s="75">
        <v>0</v>
      </c>
      <c r="H75" s="77"/>
      <c r="I75" s="75">
        <v>0</v>
      </c>
      <c r="J75" s="77"/>
      <c r="K75" s="75">
        <v>0</v>
      </c>
      <c r="L75" s="77"/>
      <c r="M75" s="75">
        <v>0</v>
      </c>
    </row>
    <row r="76" spans="1:13" ht="82.5">
      <c r="A76" s="70" t="s">
        <v>124</v>
      </c>
      <c r="B76" s="48" t="s">
        <v>269</v>
      </c>
      <c r="C76" s="49"/>
      <c r="D76" s="84"/>
      <c r="E76" s="84">
        <f>SUM(E77:E95)</f>
        <v>72.55</v>
      </c>
      <c r="F76" s="84"/>
      <c r="G76" s="84">
        <f t="shared" ref="G76:I76" si="13">SUM(G77:G95)</f>
        <v>21.26</v>
      </c>
      <c r="H76" s="84"/>
      <c r="I76" s="84">
        <f t="shared" si="13"/>
        <v>1.2000000000000002</v>
      </c>
      <c r="J76" s="84"/>
      <c r="K76" s="84">
        <f t="shared" ref="K76" si="14">SUM(K77:K95)</f>
        <v>0.90000000000000013</v>
      </c>
      <c r="L76" s="84"/>
      <c r="M76" s="84">
        <f t="shared" ref="M76" si="15">SUM(M77:M95)</f>
        <v>1.2000000000000002</v>
      </c>
    </row>
    <row r="77" spans="1:13" ht="60.75" customHeight="1">
      <c r="A77" s="52">
        <v>16.100000000000001</v>
      </c>
      <c r="B77" s="51" t="s">
        <v>270</v>
      </c>
      <c r="C77" s="73"/>
      <c r="D77" s="77"/>
      <c r="E77" s="75">
        <v>14.9</v>
      </c>
      <c r="F77" s="77"/>
      <c r="G77" s="75">
        <v>0</v>
      </c>
      <c r="H77" s="78"/>
      <c r="I77" s="75">
        <v>0</v>
      </c>
      <c r="J77" s="78"/>
      <c r="K77" s="75">
        <v>0</v>
      </c>
      <c r="L77" s="78"/>
      <c r="M77" s="75">
        <v>0</v>
      </c>
    </row>
    <row r="78" spans="1:13" ht="79.5" customHeight="1">
      <c r="A78" s="52">
        <v>16.2</v>
      </c>
      <c r="B78" s="51" t="s">
        <v>271</v>
      </c>
      <c r="C78" s="73"/>
      <c r="D78" s="77"/>
      <c r="E78" s="75">
        <v>34.200000000000003</v>
      </c>
      <c r="F78" s="77"/>
      <c r="G78" s="75">
        <v>0</v>
      </c>
      <c r="H78" s="78"/>
      <c r="I78" s="75">
        <v>0</v>
      </c>
      <c r="J78" s="78"/>
      <c r="K78" s="75">
        <v>0</v>
      </c>
      <c r="L78" s="78"/>
      <c r="M78" s="75">
        <v>0</v>
      </c>
    </row>
    <row r="79" spans="1:13" ht="60.75" customHeight="1">
      <c r="A79" s="52">
        <v>16.3</v>
      </c>
      <c r="B79" s="51" t="s">
        <v>272</v>
      </c>
      <c r="C79" s="73"/>
      <c r="D79" s="77"/>
      <c r="E79" s="75">
        <v>8.9</v>
      </c>
      <c r="F79" s="77"/>
      <c r="G79" s="75">
        <v>0</v>
      </c>
      <c r="H79" s="78"/>
      <c r="I79" s="75">
        <v>0</v>
      </c>
      <c r="J79" s="78"/>
      <c r="K79" s="75">
        <v>0</v>
      </c>
      <c r="L79" s="78"/>
      <c r="M79" s="75">
        <v>0</v>
      </c>
    </row>
    <row r="80" spans="1:13" ht="81">
      <c r="A80" s="52">
        <v>16.399999999999999</v>
      </c>
      <c r="B80" s="51" t="s">
        <v>273</v>
      </c>
      <c r="C80" s="73"/>
      <c r="D80" s="77"/>
      <c r="E80" s="75">
        <v>12.2</v>
      </c>
      <c r="F80" s="77"/>
      <c r="G80" s="75">
        <v>0</v>
      </c>
      <c r="H80" s="78"/>
      <c r="I80" s="75">
        <v>0</v>
      </c>
      <c r="J80" s="78"/>
      <c r="K80" s="75">
        <v>0</v>
      </c>
      <c r="L80" s="78"/>
      <c r="M80" s="75">
        <v>0</v>
      </c>
    </row>
    <row r="81" spans="1:13" ht="60.75" customHeight="1">
      <c r="A81" s="52">
        <v>16.5</v>
      </c>
      <c r="B81" s="51" t="s">
        <v>274</v>
      </c>
      <c r="C81" s="73"/>
      <c r="D81" s="77"/>
      <c r="E81" s="75">
        <v>2.35</v>
      </c>
      <c r="F81" s="77"/>
      <c r="G81" s="75">
        <v>0</v>
      </c>
      <c r="H81" s="78"/>
      <c r="I81" s="75">
        <v>0</v>
      </c>
      <c r="J81" s="78"/>
      <c r="K81" s="75">
        <v>0</v>
      </c>
      <c r="L81" s="78"/>
      <c r="M81" s="75">
        <v>0</v>
      </c>
    </row>
    <row r="82" spans="1:13" ht="60.75" customHeight="1">
      <c r="A82" s="52">
        <v>16.600000000000001</v>
      </c>
      <c r="B82" s="51" t="s">
        <v>275</v>
      </c>
      <c r="C82" s="73"/>
      <c r="D82" s="77"/>
      <c r="E82" s="75">
        <v>0</v>
      </c>
      <c r="F82" s="77"/>
      <c r="G82" s="75">
        <v>6.6</v>
      </c>
      <c r="H82" s="78"/>
      <c r="I82" s="75">
        <v>0</v>
      </c>
      <c r="J82" s="78"/>
      <c r="K82" s="75">
        <v>0</v>
      </c>
      <c r="L82" s="78"/>
      <c r="M82" s="75">
        <v>0</v>
      </c>
    </row>
    <row r="83" spans="1:13" ht="67.5">
      <c r="A83" s="52">
        <v>16.7</v>
      </c>
      <c r="B83" s="51" t="s">
        <v>276</v>
      </c>
      <c r="C83" s="73"/>
      <c r="D83" s="77"/>
      <c r="E83" s="75">
        <v>0</v>
      </c>
      <c r="F83" s="77"/>
      <c r="G83" s="75">
        <v>4.8</v>
      </c>
      <c r="H83" s="78"/>
      <c r="I83" s="75">
        <v>0</v>
      </c>
      <c r="J83" s="78"/>
      <c r="K83" s="75">
        <v>0</v>
      </c>
      <c r="L83" s="78"/>
      <c r="M83" s="75">
        <v>0</v>
      </c>
    </row>
    <row r="84" spans="1:13" ht="60.75" customHeight="1">
      <c r="A84" s="52">
        <v>16.8</v>
      </c>
      <c r="B84" s="51" t="s">
        <v>277</v>
      </c>
      <c r="C84" s="73"/>
      <c r="D84" s="77"/>
      <c r="E84" s="75">
        <v>0</v>
      </c>
      <c r="F84" s="77"/>
      <c r="G84" s="75">
        <v>8.6</v>
      </c>
      <c r="H84" s="78"/>
      <c r="I84" s="75">
        <v>0</v>
      </c>
      <c r="J84" s="78"/>
      <c r="K84" s="75">
        <v>0</v>
      </c>
      <c r="L84" s="78"/>
      <c r="M84" s="75">
        <v>0</v>
      </c>
    </row>
    <row r="85" spans="1:13" ht="60.75" customHeight="1">
      <c r="A85" s="52">
        <v>16.899999999999999</v>
      </c>
      <c r="B85" s="51" t="s">
        <v>281</v>
      </c>
      <c r="C85" s="73"/>
      <c r="D85" s="77"/>
      <c r="E85" s="75">
        <v>0</v>
      </c>
      <c r="F85" s="77"/>
      <c r="G85" s="75">
        <v>1.26</v>
      </c>
      <c r="H85" s="78"/>
      <c r="I85" s="75">
        <v>0</v>
      </c>
      <c r="J85" s="78"/>
      <c r="K85" s="75">
        <v>0</v>
      </c>
      <c r="L85" s="78"/>
      <c r="M85" s="75">
        <v>0</v>
      </c>
    </row>
    <row r="86" spans="1:13" ht="60.75" customHeight="1">
      <c r="A86" s="165" t="s">
        <v>309</v>
      </c>
      <c r="B86" s="51" t="s">
        <v>280</v>
      </c>
      <c r="C86" s="73"/>
      <c r="D86" s="77"/>
      <c r="E86" s="75">
        <v>0</v>
      </c>
      <c r="F86" s="77"/>
      <c r="G86" s="75">
        <v>0</v>
      </c>
      <c r="H86" s="78"/>
      <c r="I86" s="75">
        <v>0.30000000000000004</v>
      </c>
      <c r="J86" s="78"/>
      <c r="K86" s="75">
        <v>0</v>
      </c>
      <c r="L86" s="78"/>
      <c r="M86" s="75">
        <v>0</v>
      </c>
    </row>
    <row r="87" spans="1:13" ht="60.75" customHeight="1">
      <c r="A87" s="165">
        <v>16.11</v>
      </c>
      <c r="B87" s="51" t="s">
        <v>279</v>
      </c>
      <c r="C87" s="73"/>
      <c r="D87" s="77"/>
      <c r="E87" s="75">
        <v>0</v>
      </c>
      <c r="F87" s="77"/>
      <c r="G87" s="75">
        <v>0</v>
      </c>
      <c r="H87" s="78"/>
      <c r="I87" s="75">
        <v>0.30000000000000004</v>
      </c>
      <c r="J87" s="78"/>
      <c r="K87" s="75">
        <v>0</v>
      </c>
      <c r="L87" s="78"/>
      <c r="M87" s="75">
        <v>0</v>
      </c>
    </row>
    <row r="88" spans="1:13" ht="60.75" customHeight="1">
      <c r="A88" s="165">
        <v>16.12</v>
      </c>
      <c r="B88" s="51" t="s">
        <v>278</v>
      </c>
      <c r="C88" s="73"/>
      <c r="D88" s="77"/>
      <c r="E88" s="75">
        <v>0</v>
      </c>
      <c r="F88" s="77"/>
      <c r="G88" s="75">
        <v>0</v>
      </c>
      <c r="H88" s="78"/>
      <c r="I88" s="75">
        <v>0.6</v>
      </c>
      <c r="J88" s="78"/>
      <c r="K88" s="75">
        <v>0</v>
      </c>
      <c r="L88" s="78"/>
      <c r="M88" s="75">
        <v>0</v>
      </c>
    </row>
    <row r="89" spans="1:13" ht="60.75" customHeight="1">
      <c r="A89" s="165">
        <v>16.13</v>
      </c>
      <c r="B89" s="51" t="s">
        <v>282</v>
      </c>
      <c r="C89" s="73"/>
      <c r="D89" s="77"/>
      <c r="E89" s="75">
        <v>0</v>
      </c>
      <c r="F89" s="77"/>
      <c r="G89" s="75">
        <v>0</v>
      </c>
      <c r="H89" s="78"/>
      <c r="I89" s="75">
        <v>0</v>
      </c>
      <c r="J89" s="78"/>
      <c r="K89" s="75">
        <v>0.30000000000000004</v>
      </c>
      <c r="L89" s="78"/>
      <c r="M89" s="75">
        <v>0</v>
      </c>
    </row>
    <row r="90" spans="1:13" ht="60.75" customHeight="1">
      <c r="A90" s="165">
        <v>16.14</v>
      </c>
      <c r="B90" s="51" t="s">
        <v>283</v>
      </c>
      <c r="C90" s="73"/>
      <c r="D90" s="77"/>
      <c r="E90" s="75">
        <v>0</v>
      </c>
      <c r="F90" s="77"/>
      <c r="G90" s="75">
        <v>0</v>
      </c>
      <c r="H90" s="78"/>
      <c r="I90" s="75">
        <v>0</v>
      </c>
      <c r="J90" s="78"/>
      <c r="K90" s="75">
        <v>0.30000000000000004</v>
      </c>
      <c r="L90" s="78"/>
      <c r="M90" s="75">
        <v>0</v>
      </c>
    </row>
    <row r="91" spans="1:13" ht="60.75" customHeight="1">
      <c r="A91" s="165">
        <v>16.149999999999999</v>
      </c>
      <c r="B91" s="51" t="s">
        <v>284</v>
      </c>
      <c r="C91" s="73"/>
      <c r="D91" s="77"/>
      <c r="E91" s="75">
        <v>0</v>
      </c>
      <c r="F91" s="77"/>
      <c r="G91" s="75">
        <v>0</v>
      </c>
      <c r="H91" s="78"/>
      <c r="I91" s="75">
        <v>0</v>
      </c>
      <c r="J91" s="78"/>
      <c r="K91" s="75">
        <v>0.30000000000000004</v>
      </c>
      <c r="L91" s="78"/>
      <c r="M91" s="75">
        <v>0</v>
      </c>
    </row>
    <row r="92" spans="1:13" ht="60.75" customHeight="1">
      <c r="A92" s="165">
        <v>16.16</v>
      </c>
      <c r="B92" s="51" t="s">
        <v>285</v>
      </c>
      <c r="C92" s="73"/>
      <c r="D92" s="77"/>
      <c r="E92" s="75">
        <v>0</v>
      </c>
      <c r="F92" s="77"/>
      <c r="G92" s="75">
        <v>0</v>
      </c>
      <c r="H92" s="78"/>
      <c r="I92" s="75">
        <v>0</v>
      </c>
      <c r="J92" s="78"/>
      <c r="K92" s="75">
        <v>0</v>
      </c>
      <c r="L92" s="78"/>
      <c r="M92" s="75">
        <v>0.30000000000000004</v>
      </c>
    </row>
    <row r="93" spans="1:13" ht="60.75" customHeight="1">
      <c r="A93" s="165">
        <v>16.170000000000002</v>
      </c>
      <c r="B93" s="51" t="s">
        <v>286</v>
      </c>
      <c r="C93" s="73"/>
      <c r="D93" s="77"/>
      <c r="E93" s="75">
        <v>0</v>
      </c>
      <c r="F93" s="77"/>
      <c r="G93" s="75">
        <v>0</v>
      </c>
      <c r="H93" s="78"/>
      <c r="I93" s="75">
        <v>0</v>
      </c>
      <c r="J93" s="78"/>
      <c r="K93" s="75">
        <v>0</v>
      </c>
      <c r="L93" s="78"/>
      <c r="M93" s="75">
        <v>0.30000000000000004</v>
      </c>
    </row>
    <row r="94" spans="1:13" ht="60.75" customHeight="1">
      <c r="A94" s="165">
        <v>16.18</v>
      </c>
      <c r="B94" s="51" t="s">
        <v>287</v>
      </c>
      <c r="C94" s="73"/>
      <c r="D94" s="77"/>
      <c r="E94" s="75">
        <v>0</v>
      </c>
      <c r="F94" s="77"/>
      <c r="G94" s="75">
        <v>0</v>
      </c>
      <c r="H94" s="78"/>
      <c r="I94" s="75">
        <v>0</v>
      </c>
      <c r="J94" s="78"/>
      <c r="K94" s="75">
        <v>0</v>
      </c>
      <c r="L94" s="78"/>
      <c r="M94" s="75">
        <v>0.30000000000000004</v>
      </c>
    </row>
    <row r="95" spans="1:13" ht="60.75" customHeight="1">
      <c r="A95" s="165">
        <v>16.190000000000001</v>
      </c>
      <c r="B95" s="51" t="s">
        <v>288</v>
      </c>
      <c r="C95" s="73"/>
      <c r="D95" s="77"/>
      <c r="E95" s="75">
        <v>0</v>
      </c>
      <c r="F95" s="77"/>
      <c r="G95" s="75">
        <v>0</v>
      </c>
      <c r="H95" s="78"/>
      <c r="I95" s="75">
        <v>0</v>
      </c>
      <c r="J95" s="78"/>
      <c r="K95" s="75">
        <v>0</v>
      </c>
      <c r="L95" s="78"/>
      <c r="M95" s="75">
        <v>0.30000000000000004</v>
      </c>
    </row>
    <row r="96" spans="1:13" ht="49.5">
      <c r="A96" s="70" t="s">
        <v>130</v>
      </c>
      <c r="B96" s="48" t="s">
        <v>96</v>
      </c>
      <c r="C96" s="49"/>
      <c r="D96" s="152"/>
      <c r="E96" s="84">
        <f>SUM(E97:E113)</f>
        <v>1158.8613787619452</v>
      </c>
      <c r="F96" s="84"/>
      <c r="G96" s="84">
        <f t="shared" ref="G96:M96" si="16">SUM(G97:G113)</f>
        <v>773.37231999999995</v>
      </c>
      <c r="H96" s="84"/>
      <c r="I96" s="84">
        <f t="shared" si="16"/>
        <v>138.82930000000002</v>
      </c>
      <c r="J96" s="84"/>
      <c r="K96" s="84">
        <f t="shared" si="16"/>
        <v>9.4870599999999996</v>
      </c>
      <c r="L96" s="84"/>
      <c r="M96" s="84">
        <f t="shared" si="16"/>
        <v>0</v>
      </c>
    </row>
    <row r="97" spans="1:13" ht="44.25" customHeight="1">
      <c r="A97" s="52">
        <v>17.100000000000001</v>
      </c>
      <c r="B97" s="51" t="s">
        <v>164</v>
      </c>
      <c r="C97" s="73" t="s">
        <v>173</v>
      </c>
      <c r="D97" s="77">
        <v>1200</v>
      </c>
      <c r="E97" s="75">
        <v>118.33440821094983</v>
      </c>
      <c r="F97" s="77"/>
      <c r="G97" s="75">
        <v>0</v>
      </c>
      <c r="H97" s="77"/>
      <c r="I97" s="75">
        <v>0</v>
      </c>
      <c r="J97" s="77"/>
      <c r="K97" s="75">
        <v>0</v>
      </c>
      <c r="L97" s="77"/>
      <c r="M97" s="75">
        <v>0</v>
      </c>
    </row>
    <row r="98" spans="1:13" ht="81">
      <c r="A98" s="52">
        <v>17.2</v>
      </c>
      <c r="B98" s="51" t="s">
        <v>245</v>
      </c>
      <c r="C98" s="73" t="s">
        <v>173</v>
      </c>
      <c r="D98" s="77">
        <v>1819</v>
      </c>
      <c r="E98" s="75">
        <v>608.4</v>
      </c>
      <c r="F98" s="77"/>
      <c r="G98" s="75">
        <v>0</v>
      </c>
      <c r="H98" s="77"/>
      <c r="I98" s="75">
        <v>0</v>
      </c>
      <c r="J98" s="77"/>
      <c r="K98" s="75">
        <v>0</v>
      </c>
      <c r="L98" s="77"/>
      <c r="M98" s="75">
        <v>0</v>
      </c>
    </row>
    <row r="99" spans="1:13" ht="67.5">
      <c r="A99" s="52">
        <v>17.3</v>
      </c>
      <c r="B99" s="51" t="s">
        <v>138</v>
      </c>
      <c r="C99" s="73" t="s">
        <v>6</v>
      </c>
      <c r="D99" s="120">
        <v>1</v>
      </c>
      <c r="E99" s="75">
        <v>2.6624729554584903</v>
      </c>
      <c r="F99" s="77"/>
      <c r="G99" s="75">
        <v>0</v>
      </c>
      <c r="H99" s="77"/>
      <c r="I99" s="75">
        <v>0</v>
      </c>
      <c r="J99" s="77"/>
      <c r="K99" s="75">
        <v>0</v>
      </c>
      <c r="L99" s="77"/>
      <c r="M99" s="75">
        <v>0</v>
      </c>
    </row>
    <row r="100" spans="1:13" ht="81">
      <c r="A100" s="52">
        <v>17.399999999999999</v>
      </c>
      <c r="B100" s="51" t="s">
        <v>167</v>
      </c>
      <c r="C100" s="164" t="s">
        <v>6</v>
      </c>
      <c r="D100" s="120">
        <v>2</v>
      </c>
      <c r="E100" s="75">
        <v>2.59018159415358</v>
      </c>
      <c r="F100" s="77"/>
      <c r="G100" s="75">
        <v>0</v>
      </c>
      <c r="H100" s="77"/>
      <c r="I100" s="75">
        <v>0</v>
      </c>
      <c r="J100" s="77"/>
      <c r="K100" s="75">
        <v>0</v>
      </c>
      <c r="L100" s="77"/>
      <c r="M100" s="75">
        <v>0</v>
      </c>
    </row>
    <row r="101" spans="1:13" ht="54">
      <c r="A101" s="52">
        <v>17.5</v>
      </c>
      <c r="B101" s="51" t="s">
        <v>165</v>
      </c>
      <c r="C101" s="164" t="s">
        <v>6</v>
      </c>
      <c r="D101" s="120">
        <v>4</v>
      </c>
      <c r="E101" s="75">
        <v>6.8743160013831401</v>
      </c>
      <c r="F101" s="77"/>
      <c r="G101" s="75">
        <v>0</v>
      </c>
      <c r="H101" s="77"/>
      <c r="I101" s="75">
        <v>0</v>
      </c>
      <c r="J101" s="77"/>
      <c r="K101" s="75">
        <v>0</v>
      </c>
      <c r="L101" s="77"/>
      <c r="M101" s="75">
        <v>0</v>
      </c>
    </row>
    <row r="102" spans="1:13" ht="44.25" customHeight="1">
      <c r="A102" s="52">
        <v>17.600000000000001</v>
      </c>
      <c r="B102" s="51" t="s">
        <v>306</v>
      </c>
      <c r="C102" s="73" t="s">
        <v>173</v>
      </c>
      <c r="D102" s="77">
        <v>1480</v>
      </c>
      <c r="E102" s="75">
        <v>420</v>
      </c>
      <c r="F102" s="77">
        <v>1520</v>
      </c>
      <c r="G102" s="75">
        <v>430</v>
      </c>
      <c r="H102" s="77"/>
      <c r="I102" s="75">
        <v>0</v>
      </c>
      <c r="J102" s="77"/>
      <c r="K102" s="75">
        <v>0</v>
      </c>
      <c r="L102" s="77"/>
      <c r="M102" s="75">
        <v>0</v>
      </c>
    </row>
    <row r="103" spans="1:13" ht="54">
      <c r="A103" s="52">
        <v>17.7</v>
      </c>
      <c r="B103" s="51" t="s">
        <v>250</v>
      </c>
      <c r="C103" s="164" t="s">
        <v>6</v>
      </c>
      <c r="D103" s="77"/>
      <c r="E103" s="75">
        <v>0</v>
      </c>
      <c r="F103" s="77">
        <v>2</v>
      </c>
      <c r="G103" s="75">
        <v>4.0619899999999998</v>
      </c>
      <c r="H103" s="77"/>
      <c r="I103" s="75">
        <v>0</v>
      </c>
      <c r="J103" s="77"/>
      <c r="K103" s="75">
        <v>0</v>
      </c>
      <c r="L103" s="77"/>
      <c r="M103" s="75">
        <v>0</v>
      </c>
    </row>
    <row r="104" spans="1:13" ht="44.25" customHeight="1">
      <c r="A104" s="52">
        <v>17.8</v>
      </c>
      <c r="B104" s="51" t="s">
        <v>251</v>
      </c>
      <c r="C104" s="164" t="s">
        <v>6</v>
      </c>
      <c r="D104" s="77"/>
      <c r="E104" s="75">
        <v>0</v>
      </c>
      <c r="F104" s="77">
        <v>1</v>
      </c>
      <c r="G104" s="75">
        <v>5.08033</v>
      </c>
      <c r="H104" s="77"/>
      <c r="I104" s="75">
        <v>0</v>
      </c>
      <c r="J104" s="77"/>
      <c r="K104" s="75">
        <v>0</v>
      </c>
      <c r="L104" s="77"/>
      <c r="M104" s="75">
        <v>0</v>
      </c>
    </row>
    <row r="105" spans="1:13" ht="44.25" customHeight="1">
      <c r="A105" s="52">
        <v>17.899999999999999</v>
      </c>
      <c r="B105" s="51" t="s">
        <v>145</v>
      </c>
      <c r="C105" s="73" t="s">
        <v>173</v>
      </c>
      <c r="D105" s="78"/>
      <c r="E105" s="75">
        <v>0</v>
      </c>
      <c r="F105" s="77">
        <v>520</v>
      </c>
      <c r="G105" s="75">
        <v>148</v>
      </c>
      <c r="H105" s="77"/>
      <c r="I105" s="75">
        <v>0</v>
      </c>
      <c r="J105" s="77"/>
      <c r="K105" s="75">
        <v>0</v>
      </c>
      <c r="L105" s="77"/>
      <c r="M105" s="75">
        <v>0</v>
      </c>
    </row>
    <row r="106" spans="1:13" ht="44.25" customHeight="1">
      <c r="A106" s="102">
        <v>17.100000000000001</v>
      </c>
      <c r="B106" s="51" t="s">
        <v>247</v>
      </c>
      <c r="C106" s="73" t="s">
        <v>173</v>
      </c>
      <c r="D106" s="78"/>
      <c r="E106" s="75">
        <v>0</v>
      </c>
      <c r="F106" s="77">
        <v>750</v>
      </c>
      <c r="G106" s="75">
        <v>149.5</v>
      </c>
      <c r="H106" s="77"/>
      <c r="I106" s="75">
        <v>0</v>
      </c>
      <c r="J106" s="77"/>
      <c r="K106" s="75">
        <v>0</v>
      </c>
      <c r="L106" s="77"/>
      <c r="M106" s="75">
        <v>0</v>
      </c>
    </row>
    <row r="107" spans="1:13" ht="40.5">
      <c r="A107" s="102">
        <v>17.11</v>
      </c>
      <c r="B107" s="51" t="s">
        <v>98</v>
      </c>
      <c r="C107" s="73" t="s">
        <v>173</v>
      </c>
      <c r="D107" s="78"/>
      <c r="E107" s="75">
        <v>0</v>
      </c>
      <c r="F107" s="77">
        <v>403</v>
      </c>
      <c r="G107" s="75">
        <v>36.729999999999997</v>
      </c>
      <c r="H107" s="77"/>
      <c r="I107" s="75">
        <v>0</v>
      </c>
      <c r="J107" s="77"/>
      <c r="K107" s="75">
        <v>0</v>
      </c>
      <c r="L107" s="77"/>
      <c r="M107" s="75">
        <v>0</v>
      </c>
    </row>
    <row r="108" spans="1:13" ht="40.5">
      <c r="A108" s="102">
        <v>17.12</v>
      </c>
      <c r="B108" s="51" t="s">
        <v>246</v>
      </c>
      <c r="C108" s="73" t="s">
        <v>173</v>
      </c>
      <c r="D108" s="78"/>
      <c r="E108" s="75">
        <v>0</v>
      </c>
      <c r="F108" s="77"/>
      <c r="G108" s="75">
        <v>0</v>
      </c>
      <c r="H108" s="77">
        <v>342</v>
      </c>
      <c r="I108" s="75">
        <v>20.440000000000001</v>
      </c>
      <c r="J108" s="77"/>
      <c r="K108" s="75">
        <v>0</v>
      </c>
      <c r="L108" s="77"/>
      <c r="M108" s="75">
        <v>0</v>
      </c>
    </row>
    <row r="109" spans="1:13" ht="40.5">
      <c r="A109" s="102">
        <v>17.13</v>
      </c>
      <c r="B109" s="51" t="s">
        <v>99</v>
      </c>
      <c r="C109" s="73" t="s">
        <v>173</v>
      </c>
      <c r="D109" s="78"/>
      <c r="E109" s="75">
        <v>0</v>
      </c>
      <c r="F109" s="77"/>
      <c r="G109" s="75">
        <v>0</v>
      </c>
      <c r="H109" s="77">
        <v>450.5</v>
      </c>
      <c r="I109" s="75">
        <v>47.41</v>
      </c>
      <c r="J109" s="77"/>
      <c r="K109" s="75">
        <v>0</v>
      </c>
      <c r="L109" s="77"/>
      <c r="M109" s="75">
        <v>0</v>
      </c>
    </row>
    <row r="110" spans="1:13" ht="40.5">
      <c r="A110" s="102">
        <v>17.14</v>
      </c>
      <c r="B110" s="51" t="s">
        <v>100</v>
      </c>
      <c r="C110" s="73" t="s">
        <v>173</v>
      </c>
      <c r="D110" s="78"/>
      <c r="E110" s="75">
        <v>0</v>
      </c>
      <c r="F110" s="77"/>
      <c r="G110" s="75">
        <v>0</v>
      </c>
      <c r="H110" s="77">
        <v>658</v>
      </c>
      <c r="I110" s="75">
        <v>32.700000000000003</v>
      </c>
      <c r="J110" s="77"/>
      <c r="K110" s="75">
        <v>0</v>
      </c>
      <c r="L110" s="77"/>
      <c r="M110" s="75">
        <v>0</v>
      </c>
    </row>
    <row r="111" spans="1:13" ht="40.5">
      <c r="A111" s="102">
        <v>17.149999999999999</v>
      </c>
      <c r="B111" s="51" t="s">
        <v>97</v>
      </c>
      <c r="C111" s="73" t="s">
        <v>173</v>
      </c>
      <c r="D111" s="78"/>
      <c r="E111" s="75">
        <v>0</v>
      </c>
      <c r="F111" s="77"/>
      <c r="G111" s="75">
        <v>0</v>
      </c>
      <c r="H111" s="77">
        <v>870</v>
      </c>
      <c r="I111" s="75">
        <v>32.75</v>
      </c>
      <c r="J111" s="77"/>
      <c r="K111" s="75">
        <v>0</v>
      </c>
      <c r="L111" s="77"/>
      <c r="M111" s="75">
        <v>0</v>
      </c>
    </row>
    <row r="112" spans="1:13" ht="67.5">
      <c r="A112" s="102">
        <v>17.16</v>
      </c>
      <c r="B112" s="51" t="s">
        <v>166</v>
      </c>
      <c r="C112" s="164" t="s">
        <v>6</v>
      </c>
      <c r="D112" s="78"/>
      <c r="E112" s="75">
        <v>0</v>
      </c>
      <c r="F112" s="77"/>
      <c r="G112" s="75">
        <v>0</v>
      </c>
      <c r="H112" s="77">
        <v>4</v>
      </c>
      <c r="I112" s="75">
        <v>5.5293000000000001</v>
      </c>
      <c r="J112" s="77"/>
      <c r="K112" s="75">
        <v>0</v>
      </c>
      <c r="L112" s="77"/>
      <c r="M112" s="75">
        <v>0</v>
      </c>
    </row>
    <row r="113" spans="1:13" ht="67.5">
      <c r="A113" s="102">
        <v>17.170000000000002</v>
      </c>
      <c r="B113" s="51" t="s">
        <v>291</v>
      </c>
      <c r="C113" s="164" t="s">
        <v>6</v>
      </c>
      <c r="D113" s="78"/>
      <c r="E113" s="75"/>
      <c r="F113" s="77"/>
      <c r="G113" s="75"/>
      <c r="H113" s="77"/>
      <c r="I113" s="75"/>
      <c r="J113" s="77">
        <v>4</v>
      </c>
      <c r="K113" s="75">
        <v>9.4870599999999996</v>
      </c>
      <c r="L113" s="77"/>
      <c r="M113" s="75"/>
    </row>
    <row r="114" spans="1:13" ht="49.5">
      <c r="A114" s="70" t="s">
        <v>248</v>
      </c>
      <c r="B114" s="48" t="s">
        <v>24</v>
      </c>
      <c r="C114" s="164"/>
      <c r="D114" s="166">
        <v>6.2438E-2</v>
      </c>
      <c r="E114" s="76">
        <v>294.77685600000001</v>
      </c>
      <c r="F114" s="138">
        <v>0</v>
      </c>
      <c r="G114" s="76">
        <v>100</v>
      </c>
      <c r="H114" s="138">
        <v>0</v>
      </c>
      <c r="I114" s="139">
        <v>0</v>
      </c>
      <c r="J114" s="138">
        <v>0</v>
      </c>
      <c r="K114" s="76">
        <v>0</v>
      </c>
      <c r="L114" s="138">
        <v>0</v>
      </c>
      <c r="M114" s="76">
        <v>0</v>
      </c>
    </row>
    <row r="115" spans="1:13" ht="20.25" customHeight="1">
      <c r="A115" s="30"/>
      <c r="B115" s="30" t="s">
        <v>10</v>
      </c>
      <c r="C115" s="30"/>
      <c r="D115" s="30"/>
      <c r="E115" s="169">
        <f>E114+E96+E76+E73+E70+E66+E58+E31+E27+E23+E22+E21+E20+E16+E15+E14+E13+E12</f>
        <v>12201.322946809845</v>
      </c>
      <c r="F115" s="169"/>
      <c r="G115" s="169">
        <f t="shared" ref="G115:M115" si="17">G114+G96+G76+G73+G70+G66+G58+G31+G27+G23+G22+G21+G20+G16+G15+G14+G13+G12</f>
        <v>10928.018484285714</v>
      </c>
      <c r="H115" s="169"/>
      <c r="I115" s="169">
        <f t="shared" si="17"/>
        <v>9234.5910998809522</v>
      </c>
      <c r="J115" s="169"/>
      <c r="K115" s="169">
        <f t="shared" si="17"/>
        <v>8807.4522676207143</v>
      </c>
      <c r="L115" s="169"/>
      <c r="M115" s="169">
        <f t="shared" si="17"/>
        <v>10317.518242675356</v>
      </c>
    </row>
    <row r="116" spans="1:13">
      <c r="M116" s="167"/>
    </row>
    <row r="183" spans="7:7">
      <c r="G183" s="168"/>
    </row>
  </sheetData>
  <mergeCells count="11">
    <mergeCell ref="A8:A10"/>
    <mergeCell ref="B8:B10"/>
    <mergeCell ref="C8:C10"/>
    <mergeCell ref="A6:M6"/>
    <mergeCell ref="I7:M7"/>
    <mergeCell ref="D9:E9"/>
    <mergeCell ref="F9:G9"/>
    <mergeCell ref="H9:I9"/>
    <mergeCell ref="J9:K9"/>
    <mergeCell ref="L9:M9"/>
    <mergeCell ref="D8:M8"/>
  </mergeCells>
  <phoneticPr fontId="73" type="noConversion"/>
  <printOptions horizontalCentered="1"/>
  <pageMargins left="0" right="0" top="0.35" bottom="0.35" header="0.3" footer="0.3"/>
  <pageSetup paperSize="9" scale="86" fitToHeight="2" orientation="landscape" errors="blank" r:id="rId1"/>
  <headerFooter>
    <oddFooter>&amp;C&amp;P</oddFooter>
  </headerFooter>
  <rowBreaks count="3" manualBreakCount="3">
    <brk id="41" max="12" man="1"/>
    <brk id="53" max="12" man="1"/>
    <brk id="64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16"/>
  <sheetViews>
    <sheetView tabSelected="1" view="pageBreakPreview" topLeftCell="A4" zoomScaleNormal="100" zoomScaleSheetLayoutView="100" workbookViewId="0">
      <selection activeCell="Q13" sqref="Q13"/>
    </sheetView>
  </sheetViews>
  <sheetFormatPr defaultRowHeight="15"/>
  <cols>
    <col min="1" max="1" width="5.7109375" customWidth="1"/>
    <col min="2" max="2" width="41.5703125" customWidth="1"/>
    <col min="4" max="4" width="9.85546875" customWidth="1"/>
    <col min="5" max="5" width="10.7109375" customWidth="1"/>
    <col min="6" max="6" width="9.85546875" customWidth="1"/>
    <col min="7" max="7" width="10.7109375" customWidth="1"/>
    <col min="8" max="8" width="10.28515625" customWidth="1"/>
    <col min="9" max="9" width="10.7109375" customWidth="1"/>
    <col min="10" max="10" width="10" customWidth="1"/>
    <col min="11" max="11" width="10.7109375" customWidth="1"/>
    <col min="12" max="12" width="9.85546875" customWidth="1"/>
    <col min="13" max="13" width="10.7109375" customWidth="1"/>
  </cols>
  <sheetData>
    <row r="7" spans="1:13" ht="44.25" customHeight="1">
      <c r="A7" s="189" t="s">
        <v>175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</row>
    <row r="9" spans="1:13" ht="16.5">
      <c r="A9" s="185" t="s">
        <v>1</v>
      </c>
      <c r="B9" s="170" t="s">
        <v>2</v>
      </c>
      <c r="C9" s="170" t="s">
        <v>151</v>
      </c>
      <c r="D9" s="170" t="s">
        <v>16</v>
      </c>
      <c r="E9" s="170"/>
      <c r="F9" s="170"/>
      <c r="G9" s="170"/>
      <c r="H9" s="170"/>
      <c r="I9" s="170"/>
      <c r="J9" s="170"/>
      <c r="K9" s="170"/>
      <c r="L9" s="170"/>
      <c r="M9" s="170"/>
    </row>
    <row r="10" spans="1:13" ht="16.5">
      <c r="A10" s="185"/>
      <c r="B10" s="170"/>
      <c r="C10" s="170"/>
      <c r="D10" s="173" t="s">
        <v>37</v>
      </c>
      <c r="E10" s="174"/>
      <c r="F10" s="173" t="s">
        <v>125</v>
      </c>
      <c r="G10" s="174"/>
      <c r="H10" s="173" t="s">
        <v>133</v>
      </c>
      <c r="I10" s="174"/>
      <c r="J10" s="173" t="s">
        <v>147</v>
      </c>
      <c r="K10" s="174"/>
      <c r="L10" s="170" t="s">
        <v>177</v>
      </c>
      <c r="M10" s="170"/>
    </row>
    <row r="11" spans="1:13" ht="16.5">
      <c r="A11" s="185"/>
      <c r="B11" s="170"/>
      <c r="C11" s="170"/>
      <c r="D11" s="32" t="s">
        <v>3</v>
      </c>
      <c r="E11" s="28" t="s">
        <v>4</v>
      </c>
      <c r="F11" s="32" t="s">
        <v>3</v>
      </c>
      <c r="G11" s="28" t="s">
        <v>4</v>
      </c>
      <c r="H11" s="32" t="s">
        <v>3</v>
      </c>
      <c r="I11" s="28" t="s">
        <v>4</v>
      </c>
      <c r="J11" s="32" t="s">
        <v>3</v>
      </c>
      <c r="K11" s="28" t="s">
        <v>4</v>
      </c>
      <c r="L11" s="32" t="s">
        <v>3</v>
      </c>
      <c r="M11" s="28" t="s">
        <v>4</v>
      </c>
    </row>
    <row r="12" spans="1:13" ht="16.5">
      <c r="A12" s="31">
        <v>1</v>
      </c>
      <c r="B12" s="30">
        <v>2</v>
      </c>
      <c r="C12" s="30">
        <v>3</v>
      </c>
      <c r="D12" s="31" t="s">
        <v>12</v>
      </c>
      <c r="E12" s="30" t="s">
        <v>31</v>
      </c>
      <c r="F12" s="30" t="s">
        <v>32</v>
      </c>
      <c r="G12" s="29">
        <v>7</v>
      </c>
      <c r="H12" s="30" t="s">
        <v>27</v>
      </c>
      <c r="I12" s="29">
        <v>9</v>
      </c>
      <c r="J12" s="30" t="s">
        <v>34</v>
      </c>
      <c r="K12" s="29">
        <v>11</v>
      </c>
      <c r="L12" s="30" t="s">
        <v>30</v>
      </c>
      <c r="M12" s="29">
        <v>13</v>
      </c>
    </row>
    <row r="13" spans="1:13" s="11" customFormat="1" ht="45" customHeight="1">
      <c r="A13" s="80" t="s">
        <v>5</v>
      </c>
      <c r="B13" s="71" t="s">
        <v>174</v>
      </c>
      <c r="C13" s="81" t="s">
        <v>7</v>
      </c>
      <c r="D13" s="122">
        <v>15.1</v>
      </c>
      <c r="E13" s="33">
        <v>3900</v>
      </c>
      <c r="F13" s="86"/>
      <c r="G13" s="33">
        <v>0</v>
      </c>
      <c r="H13" s="86"/>
      <c r="I13" s="33">
        <v>0</v>
      </c>
      <c r="J13" s="86"/>
      <c r="K13" s="33">
        <v>0</v>
      </c>
      <c r="L13" s="86"/>
      <c r="M13" s="33">
        <v>0</v>
      </c>
    </row>
    <row r="14" spans="1:13" s="11" customFormat="1" ht="38.25" customHeight="1">
      <c r="A14" s="80" t="s">
        <v>11</v>
      </c>
      <c r="B14" s="71" t="s">
        <v>249</v>
      </c>
      <c r="C14" s="81" t="s">
        <v>7</v>
      </c>
      <c r="D14" s="122">
        <v>11.9</v>
      </c>
      <c r="E14" s="33">
        <v>3100</v>
      </c>
      <c r="F14" s="86"/>
      <c r="G14" s="33">
        <v>0</v>
      </c>
      <c r="H14" s="86"/>
      <c r="I14" s="33">
        <v>0</v>
      </c>
      <c r="J14" s="86"/>
      <c r="K14" s="33">
        <v>0</v>
      </c>
      <c r="L14" s="86"/>
      <c r="M14" s="33">
        <v>0</v>
      </c>
    </row>
    <row r="15" spans="1:13" s="6" customFormat="1" ht="24.75" customHeight="1">
      <c r="A15" s="39"/>
      <c r="B15" s="40" t="s">
        <v>10</v>
      </c>
      <c r="C15" s="41"/>
      <c r="D15" s="85"/>
      <c r="E15" s="87">
        <f>E13+E14</f>
        <v>7000</v>
      </c>
      <c r="F15" s="87"/>
      <c r="G15" s="87">
        <v>0</v>
      </c>
      <c r="H15" s="87"/>
      <c r="I15" s="87">
        <v>0</v>
      </c>
      <c r="J15" s="87"/>
      <c r="K15" s="87">
        <v>0</v>
      </c>
      <c r="L15" s="87"/>
      <c r="M15" s="87">
        <v>0</v>
      </c>
    </row>
    <row r="16" spans="1:13">
      <c r="M16" s="26"/>
    </row>
  </sheetData>
  <mergeCells count="10">
    <mergeCell ref="A7:M7"/>
    <mergeCell ref="A9:A11"/>
    <mergeCell ref="B9:B11"/>
    <mergeCell ref="C9:C11"/>
    <mergeCell ref="D9:M9"/>
    <mergeCell ref="D10:E10"/>
    <mergeCell ref="F10:G10"/>
    <mergeCell ref="H10:I10"/>
    <mergeCell ref="J10:K10"/>
    <mergeCell ref="L10:M10"/>
  </mergeCells>
  <printOptions horizontalCentered="1"/>
  <pageMargins left="0.7" right="0.7" top="0.75" bottom="0.75" header="0.3" footer="0.3"/>
  <pageSetup paperSize="9" scale="82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Kolyan</dc:creator>
  <cp:keywords>https:/mul2.gazpromarmenia.am/tasks/234731/oneclick/437.1.xlsx?token=3722339f3a29573b93eaa611cf7934b8</cp:keywords>
  <cp:lastModifiedBy>Melanya</cp:lastModifiedBy>
  <cp:lastPrinted>2024-12-20T10:24:36Z</cp:lastPrinted>
  <dcterms:created xsi:type="dcterms:W3CDTF">2015-03-16T08:46:05Z</dcterms:created>
  <dcterms:modified xsi:type="dcterms:W3CDTF">2024-12-26T05:57:37Z</dcterms:modified>
</cp:coreProperties>
</file>